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福地电子评估报告初稿\"/>
    </mc:Choice>
  </mc:AlternateContent>
  <xr:revisionPtr revIDLastSave="0" documentId="13_ncr:1_{7DD6D2D6-9259-4764-B420-3E3189CD392B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汇总表" sheetId="2" r:id="rId1"/>
    <sheet name="3-9-2原材料" sheetId="3" r:id="rId2"/>
    <sheet name="4-6-4机器设备" sheetId="1" r:id="rId3"/>
  </sheets>
  <externalReferences>
    <externalReference r:id="rId4"/>
  </externalReferences>
  <definedNames>
    <definedName name="_xlnm._FilterDatabase" localSheetId="1" hidden="1">'3-9-2原材料'!$A$5:$R$21</definedName>
    <definedName name="_xlnm._FilterDatabase" localSheetId="2" hidden="1">'4-6-4机器设备'!$A$6:$P$61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J14" i="3" l="1"/>
  <c r="K6" i="3"/>
  <c r="H24" i="3" l="1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G6" i="3"/>
  <c r="A2" i="3"/>
  <c r="T50" i="1" l="1"/>
  <c r="T51" i="1"/>
  <c r="T52" i="1"/>
  <c r="T53" i="1"/>
  <c r="N48" i="1"/>
  <c r="L45" i="1"/>
  <c r="N45" i="1" s="1"/>
  <c r="L46" i="1"/>
  <c r="N46" i="1" s="1"/>
  <c r="L47" i="1"/>
  <c r="N47" i="1" s="1"/>
  <c r="L48" i="1"/>
  <c r="L49" i="1"/>
  <c r="N49" i="1" s="1"/>
  <c r="L44" i="1"/>
  <c r="N44" i="1" s="1"/>
  <c r="L40" i="1"/>
  <c r="N40" i="1" s="1"/>
  <c r="L39" i="1"/>
  <c r="L22" i="1"/>
  <c r="N22" i="1" s="1"/>
  <c r="O22" i="1" s="1"/>
  <c r="L21" i="1"/>
  <c r="N21" i="1" s="1"/>
  <c r="O21" i="1" s="1"/>
  <c r="T10" i="1"/>
  <c r="L10" i="1"/>
  <c r="L7" i="1"/>
  <c r="N7" i="1" s="1"/>
  <c r="O7" i="1" s="1"/>
  <c r="O11" i="1"/>
  <c r="O39" i="1"/>
  <c r="O40" i="1"/>
  <c r="O41" i="1"/>
  <c r="O42" i="1"/>
  <c r="O43" i="1"/>
  <c r="O44" i="1"/>
  <c r="O45" i="1"/>
  <c r="O46" i="1"/>
  <c r="O47" i="1"/>
  <c r="O48" i="1"/>
  <c r="O49" i="1"/>
  <c r="N8" i="1"/>
  <c r="O8" i="1" s="1"/>
  <c r="N9" i="1"/>
  <c r="O9" i="1" s="1"/>
  <c r="N10" i="1"/>
  <c r="O10" i="1" s="1"/>
  <c r="N11" i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N41" i="1"/>
  <c r="N42" i="1"/>
  <c r="N43" i="1"/>
  <c r="N50" i="1"/>
  <c r="O50" i="1" s="1"/>
  <c r="N51" i="1"/>
  <c r="O51" i="1" s="1"/>
  <c r="N52" i="1"/>
  <c r="O52" i="1" s="1"/>
  <c r="N53" i="1"/>
  <c r="O53" i="1" s="1"/>
  <c r="T45" i="1"/>
  <c r="T46" i="1"/>
  <c r="T47" i="1"/>
  <c r="T48" i="1"/>
  <c r="T49" i="1"/>
  <c r="T44" i="1"/>
  <c r="T36" i="1"/>
  <c r="T27" i="1"/>
  <c r="T28" i="1"/>
  <c r="T29" i="1"/>
  <c r="T30" i="1"/>
  <c r="T31" i="1"/>
  <c r="T32" i="1"/>
  <c r="T33" i="1"/>
  <c r="T34" i="1"/>
  <c r="T35" i="1"/>
  <c r="T26" i="1"/>
  <c r="T15" i="1"/>
  <c r="T16" i="1"/>
  <c r="T17" i="1"/>
  <c r="T18" i="1"/>
  <c r="T19" i="1"/>
  <c r="T20" i="1"/>
  <c r="T14" i="1"/>
  <c r="T22" i="1"/>
  <c r="T21" i="1"/>
  <c r="T9" i="1"/>
  <c r="T11" i="1"/>
  <c r="T12" i="1"/>
  <c r="T13" i="1"/>
  <c r="T8" i="1"/>
  <c r="T7" i="1"/>
  <c r="T23" i="1"/>
  <c r="T24" i="1"/>
  <c r="T25" i="1"/>
  <c r="T37" i="1"/>
  <c r="T38" i="1"/>
  <c r="R39" i="1"/>
  <c r="S39" i="1" s="1"/>
  <c r="T39" i="1"/>
  <c r="T40" i="1"/>
  <c r="T41" i="1"/>
  <c r="T42" i="1"/>
  <c r="R43" i="1"/>
  <c r="S43" i="1" s="1"/>
  <c r="T43" i="1"/>
  <c r="R44" i="1"/>
  <c r="S44" i="1" s="1"/>
  <c r="R45" i="1"/>
  <c r="S45" i="1" s="1"/>
  <c r="R46" i="1"/>
  <c r="S46" i="1"/>
  <c r="R47" i="1"/>
  <c r="S47" i="1" s="1"/>
  <c r="U47" i="1" s="1"/>
  <c r="V47" i="1" s="1"/>
  <c r="R48" i="1"/>
  <c r="S48" i="1" s="1"/>
  <c r="R49" i="1"/>
  <c r="S49" i="1" s="1"/>
  <c r="R50" i="1"/>
  <c r="S50" i="1" s="1"/>
  <c r="R51" i="1"/>
  <c r="S51" i="1"/>
  <c r="R52" i="1"/>
  <c r="S52" i="1" s="1"/>
  <c r="U52" i="1" s="1"/>
  <c r="V52" i="1" s="1"/>
  <c r="R53" i="1"/>
  <c r="S53" i="1" s="1"/>
  <c r="U53" i="1" s="1"/>
  <c r="V53" i="1" s="1"/>
  <c r="U46" i="1" l="1"/>
  <c r="V46" i="1" s="1"/>
  <c r="U45" i="1"/>
  <c r="V45" i="1" s="1"/>
  <c r="U48" i="1"/>
  <c r="V48" i="1" s="1"/>
  <c r="U39" i="1"/>
  <c r="V39" i="1" s="1"/>
  <c r="U49" i="1"/>
  <c r="V49" i="1" s="1"/>
  <c r="U44" i="1"/>
  <c r="V44" i="1" s="1"/>
  <c r="U50" i="1"/>
  <c r="V50" i="1" s="1"/>
  <c r="U51" i="1"/>
  <c r="V51" i="1" s="1"/>
  <c r="U43" i="1"/>
  <c r="V43" i="1" s="1"/>
  <c r="I42" i="1" l="1"/>
  <c r="R42" i="1" s="1"/>
  <c r="S42" i="1" s="1"/>
  <c r="U42" i="1" s="1"/>
  <c r="V42" i="1" s="1"/>
  <c r="I41" i="1"/>
  <c r="R41" i="1" s="1"/>
  <c r="S41" i="1" s="1"/>
  <c r="U41" i="1" s="1"/>
  <c r="V41" i="1" s="1"/>
  <c r="I40" i="1"/>
  <c r="R40" i="1" s="1"/>
  <c r="S40" i="1" s="1"/>
  <c r="U40" i="1" s="1"/>
  <c r="V40" i="1" s="1"/>
  <c r="I38" i="1"/>
  <c r="R38" i="1" s="1"/>
  <c r="S38" i="1" s="1"/>
  <c r="U38" i="1" s="1"/>
  <c r="V38" i="1" s="1"/>
  <c r="I37" i="1"/>
  <c r="R37" i="1" s="1"/>
  <c r="S37" i="1" s="1"/>
  <c r="U37" i="1" s="1"/>
  <c r="V37" i="1" s="1"/>
  <c r="I36" i="1"/>
  <c r="R36" i="1" s="1"/>
  <c r="S36" i="1" s="1"/>
  <c r="U36" i="1" s="1"/>
  <c r="V36" i="1" s="1"/>
  <c r="I35" i="1"/>
  <c r="R35" i="1" s="1"/>
  <c r="S35" i="1" s="1"/>
  <c r="U35" i="1" s="1"/>
  <c r="V35" i="1" s="1"/>
  <c r="I34" i="1"/>
  <c r="R34" i="1" s="1"/>
  <c r="S34" i="1" s="1"/>
  <c r="U34" i="1" s="1"/>
  <c r="V34" i="1" s="1"/>
  <c r="I33" i="1"/>
  <c r="R33" i="1" s="1"/>
  <c r="S33" i="1" s="1"/>
  <c r="U33" i="1" s="1"/>
  <c r="V33" i="1" s="1"/>
  <c r="I32" i="1"/>
  <c r="R32" i="1" s="1"/>
  <c r="S32" i="1" s="1"/>
  <c r="U32" i="1" s="1"/>
  <c r="V32" i="1" s="1"/>
  <c r="I31" i="1"/>
  <c r="R31" i="1" s="1"/>
  <c r="S31" i="1" s="1"/>
  <c r="U31" i="1" s="1"/>
  <c r="V31" i="1" s="1"/>
  <c r="I30" i="1"/>
  <c r="R30" i="1" s="1"/>
  <c r="S30" i="1" s="1"/>
  <c r="U30" i="1" s="1"/>
  <c r="V30" i="1" s="1"/>
  <c r="I29" i="1"/>
  <c r="R29" i="1" s="1"/>
  <c r="S29" i="1" s="1"/>
  <c r="U29" i="1" s="1"/>
  <c r="V29" i="1" s="1"/>
  <c r="I28" i="1"/>
  <c r="R28" i="1" s="1"/>
  <c r="S28" i="1" s="1"/>
  <c r="U28" i="1" s="1"/>
  <c r="V28" i="1" s="1"/>
  <c r="I27" i="1"/>
  <c r="R27" i="1" s="1"/>
  <c r="S27" i="1" s="1"/>
  <c r="U27" i="1" s="1"/>
  <c r="V27" i="1" s="1"/>
  <c r="I26" i="1"/>
  <c r="R26" i="1" s="1"/>
  <c r="S26" i="1" s="1"/>
  <c r="U26" i="1" s="1"/>
  <c r="V26" i="1" s="1"/>
  <c r="I25" i="1"/>
  <c r="R25" i="1" s="1"/>
  <c r="S25" i="1" s="1"/>
  <c r="U25" i="1" s="1"/>
  <c r="V25" i="1" s="1"/>
  <c r="I24" i="1"/>
  <c r="R24" i="1" s="1"/>
  <c r="S24" i="1" s="1"/>
  <c r="U24" i="1" s="1"/>
  <c r="V24" i="1" s="1"/>
  <c r="I23" i="1"/>
  <c r="R23" i="1" s="1"/>
  <c r="S23" i="1" s="1"/>
  <c r="U23" i="1" s="1"/>
  <c r="V23" i="1" s="1"/>
  <c r="I22" i="1"/>
  <c r="R22" i="1" s="1"/>
  <c r="S22" i="1" s="1"/>
  <c r="U22" i="1" s="1"/>
  <c r="V22" i="1" s="1"/>
  <c r="I21" i="1"/>
  <c r="R21" i="1" s="1"/>
  <c r="S21" i="1" s="1"/>
  <c r="U21" i="1" s="1"/>
  <c r="V21" i="1" s="1"/>
  <c r="I20" i="1"/>
  <c r="R20" i="1" s="1"/>
  <c r="S20" i="1" s="1"/>
  <c r="U20" i="1" s="1"/>
  <c r="V20" i="1" s="1"/>
  <c r="I19" i="1"/>
  <c r="R19" i="1" s="1"/>
  <c r="S19" i="1" s="1"/>
  <c r="U19" i="1" s="1"/>
  <c r="V19" i="1" s="1"/>
  <c r="I18" i="1"/>
  <c r="R18" i="1" s="1"/>
  <c r="S18" i="1" s="1"/>
  <c r="U18" i="1" s="1"/>
  <c r="V18" i="1" s="1"/>
  <c r="I17" i="1"/>
  <c r="R17" i="1" s="1"/>
  <c r="S17" i="1" s="1"/>
  <c r="U17" i="1" s="1"/>
  <c r="V17" i="1" s="1"/>
  <c r="I16" i="1"/>
  <c r="R16" i="1" s="1"/>
  <c r="S16" i="1" s="1"/>
  <c r="U16" i="1" s="1"/>
  <c r="V16" i="1" s="1"/>
  <c r="I15" i="1"/>
  <c r="R15" i="1" s="1"/>
  <c r="S15" i="1" s="1"/>
  <c r="U15" i="1" s="1"/>
  <c r="V15" i="1" s="1"/>
  <c r="I14" i="1"/>
  <c r="R14" i="1" s="1"/>
  <c r="S14" i="1" s="1"/>
  <c r="U14" i="1" s="1"/>
  <c r="V14" i="1" s="1"/>
  <c r="I13" i="1"/>
  <c r="R13" i="1" s="1"/>
  <c r="S13" i="1" s="1"/>
  <c r="U13" i="1" s="1"/>
  <c r="V13" i="1" s="1"/>
  <c r="I12" i="1"/>
  <c r="R12" i="1" s="1"/>
  <c r="S12" i="1" s="1"/>
  <c r="U12" i="1" s="1"/>
  <c r="V12" i="1" s="1"/>
  <c r="I11" i="1"/>
  <c r="R11" i="1" s="1"/>
  <c r="S11" i="1" s="1"/>
  <c r="U11" i="1" s="1"/>
  <c r="V11" i="1" s="1"/>
  <c r="I10" i="1"/>
  <c r="R10" i="1" s="1"/>
  <c r="S10" i="1" s="1"/>
  <c r="U10" i="1" s="1"/>
  <c r="V10" i="1" s="1"/>
  <c r="I9" i="1"/>
  <c r="R9" i="1" s="1"/>
  <c r="S9" i="1" s="1"/>
  <c r="U9" i="1" s="1"/>
  <c r="V9" i="1" s="1"/>
  <c r="I8" i="1"/>
  <c r="R8" i="1" s="1"/>
  <c r="S8" i="1" s="1"/>
  <c r="U8" i="1" s="1"/>
  <c r="V8" i="1" s="1"/>
  <c r="I7" i="1"/>
  <c r="R7" i="1" s="1"/>
  <c r="K57" i="1" l="1"/>
  <c r="K59" i="1" s="1"/>
  <c r="A60" i="1"/>
  <c r="N57" i="1"/>
  <c r="L57" i="1"/>
  <c r="L59" i="1" s="1"/>
  <c r="C6" i="2" s="1"/>
  <c r="J57" i="1"/>
  <c r="N59" i="1" l="1"/>
  <c r="O57" i="1"/>
  <c r="J59" i="1"/>
  <c r="O59" i="1" l="1"/>
  <c r="D6" i="2"/>
  <c r="S7" i="1"/>
  <c r="U7" i="1" s="1"/>
  <c r="V7" i="1" s="1"/>
  <c r="K20" i="3"/>
  <c r="K16" i="3"/>
  <c r="K12" i="3"/>
  <c r="K8" i="3"/>
  <c r="K19" i="3"/>
  <c r="K15" i="3"/>
  <c r="K11" i="3"/>
  <c r="K18" i="3"/>
  <c r="K10" i="3"/>
  <c r="K21" i="3"/>
  <c r="K17" i="3"/>
  <c r="K13" i="3"/>
  <c r="K9" i="3"/>
  <c r="K7" i="3"/>
  <c r="K24" i="3" l="1"/>
  <c r="D5" i="2" s="1"/>
  <c r="D10" i="2" s="1"/>
  <c r="C5" i="2" l="1"/>
  <c r="C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N13" authorId="0" shapeId="0" xr:uid="{00000000-0006-0000-0100-00000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(1)注1；(2)负数余额产生的原因。</t>
        </r>
      </text>
    </comment>
  </commentList>
</comments>
</file>

<file path=xl/sharedStrings.xml><?xml version="1.0" encoding="utf-8"?>
<sst xmlns="http://schemas.openxmlformats.org/spreadsheetml/2006/main" count="387" uniqueCount="222">
  <si>
    <t>固定资产—机器设备评估明细登记表</t>
  </si>
  <si>
    <r>
      <rPr>
        <sz val="10"/>
        <rFont val="宋体"/>
        <family val="3"/>
        <charset val="134"/>
      </rPr>
      <t>表</t>
    </r>
    <r>
      <rPr>
        <sz val="10"/>
        <rFont val="Times New Roman"/>
        <family val="1"/>
      </rPr>
      <t>4-6-4</t>
    </r>
  </si>
  <si>
    <t>金额单位：人民币元</t>
  </si>
  <si>
    <t>序号</t>
  </si>
  <si>
    <t>设备编号</t>
  </si>
  <si>
    <t>设备名称</t>
  </si>
  <si>
    <t>规格型号</t>
  </si>
  <si>
    <t>生产厂家</t>
  </si>
  <si>
    <t>计量单位</t>
  </si>
  <si>
    <t>数量</t>
  </si>
  <si>
    <t>购置日期</t>
  </si>
  <si>
    <t>启用日期</t>
  </si>
  <si>
    <t>账面价值</t>
  </si>
  <si>
    <t>评估价值</t>
  </si>
  <si>
    <r>
      <rPr>
        <b/>
        <sz val="10"/>
        <rFont val="宋体"/>
        <family val="3"/>
        <charset val="134"/>
      </rPr>
      <t>增值率</t>
    </r>
    <r>
      <rPr>
        <b/>
        <sz val="10"/>
        <rFont val="Times New Roman"/>
        <family val="1"/>
      </rPr>
      <t>%</t>
    </r>
  </si>
  <si>
    <t>备注</t>
  </si>
  <si>
    <t>原值</t>
  </si>
  <si>
    <t>净值</t>
  </si>
  <si>
    <r>
      <rPr>
        <b/>
        <sz val="10"/>
        <rFont val="宋体"/>
        <family val="3"/>
        <charset val="134"/>
      </rPr>
      <t>成新率</t>
    </r>
    <r>
      <rPr>
        <b/>
        <sz val="10"/>
        <rFont val="Times New Roman"/>
        <family val="1"/>
      </rPr>
      <t>%</t>
    </r>
  </si>
  <si>
    <t>台</t>
  </si>
  <si>
    <t/>
  </si>
  <si>
    <t>晶顶</t>
  </si>
  <si>
    <t>2011-04-29</t>
  </si>
  <si>
    <t>鸿积（竤彩）</t>
  </si>
  <si>
    <t>2012-08-28</t>
  </si>
  <si>
    <t>2012-01-31</t>
  </si>
  <si>
    <t>1020101015136</t>
  </si>
  <si>
    <t>A4S-363</t>
  </si>
  <si>
    <t>深圳正禹</t>
  </si>
  <si>
    <t>个</t>
  </si>
  <si>
    <t>2011-12-13</t>
  </si>
  <si>
    <t>2003-12-25</t>
  </si>
  <si>
    <t>161020138</t>
  </si>
  <si>
    <t>2004-07-25</t>
  </si>
  <si>
    <t>2005-04-25</t>
  </si>
  <si>
    <t>161020143</t>
  </si>
  <si>
    <t>2006-07-13</t>
  </si>
  <si>
    <t>XTL-300JD</t>
  </si>
  <si>
    <t>合     计</t>
  </si>
  <si>
    <t>减：机器设备减值准备</t>
  </si>
  <si>
    <r>
      <rPr>
        <b/>
        <sz val="10"/>
        <rFont val="宋体"/>
        <family val="3"/>
        <charset val="134"/>
      </rPr>
      <t>合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3"/>
        <charset val="134"/>
      </rPr>
      <t>计</t>
    </r>
  </si>
  <si>
    <t>1020101015093</t>
  </si>
  <si>
    <t>1020101015127</t>
  </si>
  <si>
    <t>1020101015131</t>
  </si>
  <si>
    <t>1020101015135</t>
  </si>
  <si>
    <t>10201015128</t>
  </si>
  <si>
    <t>10201015130</t>
  </si>
  <si>
    <t>ALED01122</t>
  </si>
  <si>
    <t>ALED01108</t>
  </si>
  <si>
    <t>ALED01109</t>
  </si>
  <si>
    <t>ALED01112</t>
  </si>
  <si>
    <t>ALED01113</t>
  </si>
  <si>
    <t>ALED01114</t>
  </si>
  <si>
    <t>ALED01115</t>
  </si>
  <si>
    <t>ALED01116</t>
  </si>
  <si>
    <t>ALED01117</t>
  </si>
  <si>
    <t>ALED01118</t>
  </si>
  <si>
    <t>ALED01119</t>
  </si>
  <si>
    <t>ALED01120</t>
  </si>
  <si>
    <t>ALED01121</t>
  </si>
  <si>
    <t>ALED02043_x000D_</t>
  </si>
  <si>
    <t>ZZ000023</t>
  </si>
  <si>
    <t>ZZ000024</t>
  </si>
  <si>
    <t>ei-5E</t>
  </si>
  <si>
    <t>旋干机1</t>
  </si>
  <si>
    <t>HJ-W001A</t>
  </si>
  <si>
    <t>连续变倍体视显微镜5</t>
  </si>
  <si>
    <t>连续变倍体视显微镜7</t>
  </si>
  <si>
    <t>连续变倍体视显微镜8</t>
  </si>
  <si>
    <t>连续变倍体视显微镜4</t>
  </si>
  <si>
    <t>连续变倍体视显微镜6</t>
  </si>
  <si>
    <t>BG-401A</t>
  </si>
  <si>
    <t>数码显微镜头</t>
  </si>
  <si>
    <t>切割机</t>
  </si>
  <si>
    <t>HE3601</t>
  </si>
  <si>
    <t>HE3602</t>
  </si>
  <si>
    <t>HE3603</t>
  </si>
  <si>
    <t>HE3604</t>
  </si>
  <si>
    <t>HE3605</t>
  </si>
  <si>
    <t>HE3596</t>
  </si>
  <si>
    <t>HE3597</t>
  </si>
  <si>
    <t>HE3598</t>
  </si>
  <si>
    <t>HE3599</t>
  </si>
  <si>
    <t>HE3600</t>
  </si>
  <si>
    <t>AXIOSKOP 2 MAT_x000D_</t>
  </si>
  <si>
    <t>650*480*1200</t>
  </si>
  <si>
    <t>自动洗手干手器2</t>
  </si>
  <si>
    <t>KLC-GSQ-S-01</t>
  </si>
  <si>
    <t>非标自制</t>
  </si>
  <si>
    <t>2吋扩膜机</t>
  </si>
  <si>
    <t>202不锈钢</t>
  </si>
  <si>
    <t>202不锈钢高聚板</t>
  </si>
  <si>
    <t>桂林桂光</t>
  </si>
  <si>
    <t>中国电子科技集团公司第45研究所</t>
  </si>
  <si>
    <t>迪思科株式会社</t>
  </si>
  <si>
    <t>德国蔡司_x000D_</t>
  </si>
  <si>
    <t>国产</t>
  </si>
  <si>
    <t>自制</t>
  </si>
  <si>
    <t>2011-08-23</t>
  </si>
  <si>
    <t>2007-09-19</t>
  </si>
  <si>
    <t>2007-10-31</t>
  </si>
  <si>
    <t>2007-11-21</t>
  </si>
  <si>
    <t>2010-09-27</t>
  </si>
  <si>
    <t>深圳市博思得通信发展有限公司(POSTE</t>
  </si>
  <si>
    <t>2007-12-27</t>
  </si>
  <si>
    <t>被评估单位（或者产权持有单位）：东莞市福地电子材料有限公司</t>
    <phoneticPr fontId="4" type="noConversion"/>
  </si>
  <si>
    <t>1020101015021</t>
    <phoneticPr fontId="11" type="noConversion"/>
  </si>
  <si>
    <t>恒温烤箱</t>
    <phoneticPr fontId="11" type="noConversion"/>
  </si>
  <si>
    <t>GHG-912A</t>
    <phoneticPr fontId="11" type="noConversion"/>
  </si>
  <si>
    <t>物料货架（7个）</t>
    <phoneticPr fontId="11" type="noConversion"/>
  </si>
  <si>
    <r>
      <t>202</t>
    </r>
    <r>
      <rPr>
        <sz val="10"/>
        <rFont val="宋体"/>
        <family val="3"/>
        <charset val="134"/>
      </rPr>
      <t>不锈钢</t>
    </r>
    <phoneticPr fontId="11" type="noConversion"/>
  </si>
  <si>
    <t>KG</t>
    <phoneticPr fontId="11" type="noConversion"/>
  </si>
  <si>
    <t>手推车（3个）</t>
    <phoneticPr fontId="11" type="noConversion"/>
  </si>
  <si>
    <t>ZJ000025</t>
  </si>
  <si>
    <t>冰热型</t>
    <phoneticPr fontId="11" type="noConversion"/>
  </si>
  <si>
    <t>台</t>
    <phoneticPr fontId="11" type="noConversion"/>
  </si>
  <si>
    <t>ZJ000026</t>
  </si>
  <si>
    <t>不锈钢直饮机2</t>
    <phoneticPr fontId="11" type="noConversion"/>
  </si>
  <si>
    <t>ZJ000027</t>
  </si>
  <si>
    <t>不锈钢直饮机3</t>
    <phoneticPr fontId="11" type="noConversion"/>
  </si>
  <si>
    <t>ZJ000028</t>
  </si>
  <si>
    <t>不锈钢直饮机4</t>
    <phoneticPr fontId="11" type="noConversion"/>
  </si>
  <si>
    <r>
      <t>G-3106</t>
    </r>
    <r>
      <rPr>
        <sz val="10"/>
        <rFont val="宋体"/>
        <family val="3"/>
        <charset val="134"/>
      </rPr>
      <t>条码机</t>
    </r>
    <phoneticPr fontId="11" type="noConversion"/>
  </si>
  <si>
    <r>
      <rPr>
        <sz val="10"/>
        <rFont val="宋体"/>
        <family val="3"/>
        <charset val="134"/>
      </rPr>
      <t>工作台</t>
    </r>
    <r>
      <rPr>
        <sz val="10"/>
        <rFont val="Times New Roman"/>
        <family val="1"/>
      </rPr>
      <t>(63</t>
    </r>
    <r>
      <rPr>
        <sz val="10"/>
        <rFont val="宋体"/>
        <family val="3"/>
        <charset val="134"/>
      </rPr>
      <t>张）</t>
    </r>
    <phoneticPr fontId="11" type="noConversion"/>
  </si>
  <si>
    <r>
      <rPr>
        <sz val="10"/>
        <rFont val="宋体"/>
        <family val="3"/>
        <charset val="134"/>
      </rPr>
      <t>工作凳（</t>
    </r>
    <r>
      <rPr>
        <sz val="10"/>
        <rFont val="Times New Roman"/>
        <family val="1"/>
      </rPr>
      <t>34</t>
    </r>
    <r>
      <rPr>
        <sz val="10"/>
        <rFont val="宋体"/>
        <family val="3"/>
        <charset val="134"/>
      </rPr>
      <t>张）</t>
    </r>
    <phoneticPr fontId="11" type="noConversion"/>
  </si>
  <si>
    <t>机边物料架（11只）</t>
    <phoneticPr fontId="11" type="noConversion"/>
  </si>
  <si>
    <r>
      <rPr>
        <sz val="10"/>
        <rFont val="宋体"/>
        <family val="3"/>
        <charset val="134"/>
      </rPr>
      <t>储物柜（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个）</t>
    </r>
    <phoneticPr fontId="11" type="noConversion"/>
  </si>
  <si>
    <t>评估基准日：2019年11月30日</t>
    <phoneticPr fontId="4" type="noConversion"/>
  </si>
  <si>
    <t>填表日期：2019年12月12日</t>
    <phoneticPr fontId="4" type="noConversion"/>
  </si>
  <si>
    <t>文件柜</t>
    <phoneticPr fontId="4" type="noConversion"/>
  </si>
  <si>
    <r>
      <t>ST-103</t>
    </r>
    <r>
      <rPr>
        <sz val="10"/>
        <rFont val="宋体"/>
        <family val="3"/>
        <charset val="134"/>
      </rPr>
      <t>手动探针测试台</t>
    </r>
    <phoneticPr fontId="4" type="noConversion"/>
  </si>
  <si>
    <r>
      <t>ISOKVA</t>
    </r>
    <r>
      <rPr>
        <sz val="10"/>
        <rFont val="宋体"/>
        <family val="3"/>
        <charset val="134"/>
      </rPr>
      <t>数控稳变压器</t>
    </r>
    <phoneticPr fontId="4" type="noConversion"/>
  </si>
  <si>
    <t>电子束蒸镀机（金属）</t>
    <phoneticPr fontId="4" type="noConversion"/>
  </si>
  <si>
    <r>
      <rPr>
        <sz val="10"/>
        <rFont val="宋体"/>
        <family val="3"/>
        <charset val="134"/>
      </rPr>
      <t>旋干机</t>
    </r>
    <r>
      <rPr>
        <sz val="10"/>
        <rFont val="Times New Roman"/>
        <family val="1"/>
      </rPr>
      <t>2</t>
    </r>
    <phoneticPr fontId="4" type="noConversion"/>
  </si>
  <si>
    <t>翻转机</t>
    <phoneticPr fontId="4" type="noConversion"/>
  </si>
  <si>
    <r>
      <rPr>
        <sz val="10"/>
        <rFont val="宋体"/>
        <family val="3"/>
        <charset val="134"/>
      </rPr>
      <t>连续变倍体视显微镜</t>
    </r>
    <r>
      <rPr>
        <sz val="10"/>
        <rFont val="Times New Roman"/>
        <family val="1"/>
      </rPr>
      <t>1</t>
    </r>
    <phoneticPr fontId="4" type="noConversion"/>
  </si>
  <si>
    <r>
      <t>ZK-064</t>
    </r>
    <r>
      <rPr>
        <sz val="10"/>
        <rFont val="宋体"/>
        <family val="3"/>
        <charset val="134"/>
      </rPr>
      <t>干燥机</t>
    </r>
    <phoneticPr fontId="4" type="noConversion"/>
  </si>
  <si>
    <r>
      <t>DAD321</t>
    </r>
    <r>
      <rPr>
        <sz val="10"/>
        <rFont val="宋体"/>
        <family val="3"/>
        <charset val="134"/>
      </rPr>
      <t>切片机</t>
    </r>
    <phoneticPr fontId="4" type="noConversion"/>
  </si>
  <si>
    <t>光刻机</t>
    <phoneticPr fontId="4" type="noConversion"/>
  </si>
  <si>
    <t>切割机</t>
    <phoneticPr fontId="4" type="noConversion"/>
  </si>
  <si>
    <t>金相显微镜_x000D_</t>
    <phoneticPr fontId="4" type="noConversion"/>
  </si>
  <si>
    <t>自动洗手干手器</t>
    <phoneticPr fontId="4" type="noConversion"/>
  </si>
  <si>
    <t>热板</t>
    <phoneticPr fontId="4" type="noConversion"/>
  </si>
  <si>
    <t>离子风扇</t>
    <phoneticPr fontId="4" type="noConversion"/>
  </si>
  <si>
    <r>
      <t>4</t>
    </r>
    <r>
      <rPr>
        <sz val="10"/>
        <rFont val="宋体"/>
        <family val="3"/>
        <charset val="134"/>
      </rPr>
      <t>吋扩膜机</t>
    </r>
    <phoneticPr fontId="4" type="noConversion"/>
  </si>
  <si>
    <t>不锈钢直饮机1</t>
    <phoneticPr fontId="11" type="noConversion"/>
  </si>
  <si>
    <r>
      <rPr>
        <sz val="10"/>
        <rFont val="宋体"/>
        <family val="3"/>
        <charset val="134"/>
      </rPr>
      <t>连续变倍体视显微镜</t>
    </r>
    <r>
      <rPr>
        <sz val="10"/>
        <rFont val="Times New Roman"/>
        <family val="1"/>
      </rPr>
      <t>3</t>
    </r>
    <phoneticPr fontId="4" type="noConversion"/>
  </si>
  <si>
    <t>被评估单位（或者产权持有单位）：东莞市福地电子材料有限公司</t>
  </si>
  <si>
    <t>增减值</t>
  </si>
  <si>
    <t>被评估单位（或者产权持有单位）填表人：骆丽嫦</t>
    <phoneticPr fontId="4" type="noConversion"/>
  </si>
  <si>
    <t>评估人员：李玲</t>
    <phoneticPr fontId="4" type="noConversion"/>
  </si>
  <si>
    <t>存货—原材料评估明细登记表</t>
  </si>
  <si>
    <t>名称</t>
    <phoneticPr fontId="4" type="noConversion"/>
  </si>
  <si>
    <t>规格型号</t>
    <phoneticPr fontId="4" type="noConversion"/>
  </si>
  <si>
    <t>存放地点</t>
  </si>
  <si>
    <t>单价</t>
  </si>
  <si>
    <t>金额</t>
  </si>
  <si>
    <t>实际数量</t>
  </si>
  <si>
    <t>评估单价</t>
  </si>
  <si>
    <t>1</t>
    <phoneticPr fontId="4" type="noConversion"/>
  </si>
  <si>
    <t>卷</t>
  </si>
  <si>
    <t>报告2</t>
  </si>
  <si>
    <t>2</t>
    <phoneticPr fontId="4" type="noConversion"/>
  </si>
  <si>
    <t>离型纸</t>
  </si>
  <si>
    <t>200mm×200mm</t>
  </si>
  <si>
    <t>张</t>
  </si>
  <si>
    <t>3</t>
  </si>
  <si>
    <t>200mm*200mm</t>
  </si>
  <si>
    <t>4</t>
  </si>
  <si>
    <t>台湾进</t>
  </si>
  <si>
    <t>PCS</t>
  </si>
  <si>
    <t>5</t>
  </si>
  <si>
    <t>6</t>
  </si>
  <si>
    <t>7</t>
  </si>
  <si>
    <t>95克彩黄80mm*200m</t>
  </si>
  <si>
    <t>8</t>
  </si>
  <si>
    <t>把</t>
  </si>
  <si>
    <t>9</t>
  </si>
  <si>
    <t>切割刀(DISCO)</t>
  </si>
  <si>
    <t>27HABB</t>
  </si>
  <si>
    <t>（10把坏）</t>
  </si>
  <si>
    <t>10</t>
  </si>
  <si>
    <t>卷筒擦拭纸</t>
  </si>
  <si>
    <t>11</t>
  </si>
  <si>
    <t>70mm×45mm</t>
  </si>
  <si>
    <t>12</t>
  </si>
  <si>
    <t>85*60</t>
  </si>
  <si>
    <t>13</t>
  </si>
  <si>
    <t>双</t>
  </si>
  <si>
    <t>14</t>
  </si>
  <si>
    <t>4寸</t>
  </si>
  <si>
    <t>片</t>
  </si>
  <si>
    <t>15</t>
  </si>
  <si>
    <t>27HABB(物料消耗品)</t>
  </si>
  <si>
    <t>16</t>
  </si>
  <si>
    <t>刮刀</t>
  </si>
  <si>
    <t>件</t>
  </si>
  <si>
    <t>合计</t>
  </si>
  <si>
    <t>填表日期：2019年12月4日</t>
  </si>
  <si>
    <t>资产评估结果汇总表</t>
  </si>
  <si>
    <t>序号</t>
    <phoneticPr fontId="11" type="noConversion"/>
  </si>
  <si>
    <t>项目</t>
  </si>
  <si>
    <t>一</t>
    <phoneticPr fontId="11" type="noConversion"/>
  </si>
  <si>
    <t>二</t>
    <phoneticPr fontId="11" type="noConversion"/>
  </si>
  <si>
    <t>评估机构：东莞市东信资产评估师事务所（普通合伙）</t>
    <phoneticPr fontId="4" type="noConversion"/>
  </si>
  <si>
    <t>原材料</t>
    <phoneticPr fontId="46" type="noConversion"/>
  </si>
  <si>
    <t>机器设备</t>
    <phoneticPr fontId="4" type="noConversion"/>
  </si>
  <si>
    <t>重置成本价</t>
    <phoneticPr fontId="4" type="noConversion"/>
  </si>
  <si>
    <t>货仓账面数</t>
    <phoneticPr fontId="46" type="noConversion"/>
  </si>
  <si>
    <t>标签（空白兴合）</t>
    <phoneticPr fontId="46" type="noConversion"/>
  </si>
  <si>
    <t>切割刀</t>
    <phoneticPr fontId="46" type="noConversion"/>
  </si>
  <si>
    <t>保护膜</t>
    <phoneticPr fontId="46" type="noConversion"/>
  </si>
  <si>
    <t>兰膜</t>
    <phoneticPr fontId="46" type="noConversion"/>
  </si>
  <si>
    <t>帖合离形纸</t>
    <phoneticPr fontId="46" type="noConversion"/>
  </si>
  <si>
    <t>包装蓝膜</t>
    <phoneticPr fontId="46" type="noConversion"/>
  </si>
  <si>
    <t>离型纸</t>
    <phoneticPr fontId="46" type="noConversion"/>
  </si>
  <si>
    <t>95克彩黄200mm*200m</t>
    <phoneticPr fontId="46" type="noConversion"/>
  </si>
  <si>
    <t>切割刀</t>
    <phoneticPr fontId="46" type="noConversion"/>
  </si>
  <si>
    <t>HAAA1000</t>
    <phoneticPr fontId="46" type="noConversion"/>
  </si>
  <si>
    <t>粘尘垫</t>
    <phoneticPr fontId="46" type="noConversion"/>
  </si>
  <si>
    <t>净化鞋</t>
    <phoneticPr fontId="46" type="noConversion"/>
  </si>
  <si>
    <t>硅片</t>
    <phoneticPr fontId="4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</si>
</sst>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 "/>
    <numFmt numFmtId="178" formatCode="_-#,##0_-;\(#,##0\);_-\ \ &quot;-&quot;_-;_-@_-"/>
    <numFmt numFmtId="179" formatCode="_-#,##0.00_-;\(#,##0.00\);_-\ \ &quot;-&quot;_-;_-@_-"/>
    <numFmt numFmtId="180" formatCode="mmm/dd/yyyy;_-\ &quot;N/A&quot;_-;_-\ &quot;-&quot;_-"/>
    <numFmt numFmtId="181" formatCode="mmm/yyyy;_-\ &quot;N/A&quot;_-;_-\ &quot;-&quot;_-"/>
    <numFmt numFmtId="182" formatCode="_-#,##0%_-;\(#,##0%\);_-\ &quot;-&quot;_-"/>
    <numFmt numFmtId="183" formatCode="_-#,###,_-;\(#,###,\);_-\ \ &quot;-&quot;_-;_-@_-"/>
    <numFmt numFmtId="184" formatCode="_-#,###.00,_-;\(#,###.00,\);_-\ \ &quot;-&quot;_-;_-@_-"/>
    <numFmt numFmtId="185" formatCode="_-#0&quot;.&quot;0,_-;\(#0&quot;.&quot;0,\);_-\ \ &quot;-&quot;_-;_-@_-"/>
    <numFmt numFmtId="186" formatCode="_-#0&quot;.&quot;0000_-;\(#0&quot;.&quot;0000\);_-\ \ &quot;-&quot;_-;_-@_-"/>
    <numFmt numFmtId="187" formatCode="_-* #,##0_-;\-* #,##0_-;_-* &quot;-&quot;??_-;_-@_-"/>
    <numFmt numFmtId="188" formatCode="&quot;\&quot;#,##0;[Red]&quot;\&quot;&quot;\&quot;&quot;\&quot;&quot;\&quot;&quot;\&quot;&quot;\&quot;&quot;\&quot;\-#,##0"/>
    <numFmt numFmtId="189" formatCode="_-* #,##0.00_-;\-* #,##0.00_-;_-* &quot;-&quot;??_-;_-@_-"/>
    <numFmt numFmtId="190" formatCode="#,##0.0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[$€-2]* #,##0.00_);_([$€-2]* \(#,##0.00\);_([$€-2]* &quot;-&quot;??_)"/>
    <numFmt numFmtId="194" formatCode="#,##0\ &quot; &quot;;\(#,##0\)\ ;&quot;—&quot;&quot; &quot;&quot; &quot;&quot; &quot;&quot; &quot;"/>
    <numFmt numFmtId="195" formatCode="#,##0.00\¥;\-#,##0.00\¥"/>
    <numFmt numFmtId="196" formatCode="_-* #,##0.00\¥_-;\-* #,##0.00\¥_-;_-* &quot;-&quot;??\¥_-;_-@_-"/>
    <numFmt numFmtId="197" formatCode="0.000%"/>
    <numFmt numFmtId="198" formatCode="_-* #,##0\¥_-;\-* #,##0\¥_-;_-* &quot;-&quot;\¥_-;_-@_-"/>
    <numFmt numFmtId="199" formatCode="0.0%"/>
    <numFmt numFmtId="200" formatCode="_-* #,##0_-;\-* #,##0_-;_-* &quot;-&quot;_-;_-@_-"/>
    <numFmt numFmtId="201" formatCode="&quot;$&quot;#,##0;\-&quot;$&quot;#,##0"/>
    <numFmt numFmtId="202" formatCode="#,##0.00\¥;[Red]\-#,##0.00\¥"/>
    <numFmt numFmtId="203" formatCode="_(&quot;$&quot;* #,##0_);_(&quot;$&quot;* \(#,##0\);_(&quot;$&quot;* &quot;-&quot;??_);_(@_)"/>
    <numFmt numFmtId="204" formatCode="mmm\ dd\,\ yy"/>
    <numFmt numFmtId="205" formatCode="_(&quot;$&quot;* #,##0.0_);_(&quot;$&quot;* \(#,##0.0\);_(&quot;$&quot;* &quot;-&quot;??_);_(@_)"/>
    <numFmt numFmtId="206" formatCode="mm/dd/yy_)"/>
    <numFmt numFmtId="207" formatCode="_(* #,##0_);_(* \(#,##0\);_(* &quot;-&quot;_);_(@_)"/>
    <numFmt numFmtId="208" formatCode="_(* #,##0.00_);_(* \(#,##0.00\);_(* &quot;-&quot;??_);_(@_)"/>
  </numFmts>
  <fonts count="49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18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ＭＳ Ｐゴシック"/>
      <family val="2"/>
    </font>
    <font>
      <sz val="12"/>
      <name val="???"/>
      <family val="1"/>
    </font>
    <font>
      <sz val="10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Helv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20"/>
      <name val="Letter Gothic (W1)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宋体"/>
      <family val="3"/>
      <charset val="134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0"/>
      <name val="MS Sans Serif"/>
      <family val="2"/>
    </font>
    <font>
      <sz val="11"/>
      <name val="蹈框"/>
      <charset val="134"/>
    </font>
    <font>
      <sz val="12"/>
      <name val="바탕체"/>
      <charset val="134"/>
    </font>
    <font>
      <sz val="10"/>
      <name val="宋体"/>
      <family val="3"/>
      <charset val="134"/>
      <scheme val="minor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2"/>
      <name val="仿宋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2">
    <xf numFmtId="0" fontId="0" fillId="0" borderId="0">
      <alignment vertical="center"/>
    </xf>
    <xf numFmtId="0" fontId="2" fillId="0" borderId="0"/>
    <xf numFmtId="0" fontId="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49" fontId="7" fillId="0" borderId="0" applyProtection="0">
      <alignment horizontal="left"/>
    </xf>
    <xf numFmtId="0" fontId="14" fillId="0" borderId="0">
      <protection locked="0"/>
    </xf>
    <xf numFmtId="0" fontId="2" fillId="0" borderId="0"/>
    <xf numFmtId="0" fontId="2" fillId="0" borderId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/>
    <xf numFmtId="178" fontId="7" fillId="0" borderId="0" applyFill="0" applyBorder="0" applyProtection="0">
      <alignment horizontal="right"/>
    </xf>
    <xf numFmtId="179" fontId="7" fillId="0" borderId="0" applyFill="0" applyBorder="0" applyProtection="0">
      <alignment horizontal="right"/>
    </xf>
    <xf numFmtId="180" fontId="15" fillId="0" borderId="0" applyFill="0" applyBorder="0" applyProtection="0">
      <alignment horizontal="center"/>
    </xf>
    <xf numFmtId="181" fontId="15" fillId="0" borderId="0" applyFill="0" applyBorder="0" applyProtection="0">
      <alignment horizontal="center"/>
    </xf>
    <xf numFmtId="182" fontId="16" fillId="0" borderId="0" applyFill="0" applyBorder="0" applyProtection="0">
      <alignment horizontal="right"/>
    </xf>
    <xf numFmtId="183" fontId="7" fillId="0" borderId="0" applyFill="0" applyBorder="0" applyProtection="0">
      <alignment horizontal="right"/>
    </xf>
    <xf numFmtId="184" fontId="7" fillId="0" borderId="0" applyFill="0" applyBorder="0" applyProtection="0">
      <alignment horizontal="right"/>
    </xf>
    <xf numFmtId="185" fontId="7" fillId="0" borderId="0" applyFill="0" applyBorder="0" applyProtection="0">
      <alignment horizontal="right"/>
    </xf>
    <xf numFmtId="186" fontId="7" fillId="0" borderId="0" applyFill="0" applyBorder="0" applyProtection="0">
      <alignment horizontal="right"/>
    </xf>
    <xf numFmtId="0" fontId="2" fillId="0" borderId="0"/>
    <xf numFmtId="0" fontId="17" fillId="0" borderId="0">
      <alignment horizontal="center" wrapText="1"/>
      <protection locked="0"/>
    </xf>
    <xf numFmtId="187" fontId="2" fillId="0" borderId="0" applyFill="0" applyBorder="0" applyAlignment="0"/>
    <xf numFmtId="0" fontId="18" fillId="0" borderId="0"/>
    <xf numFmtId="0" fontId="19" fillId="0" borderId="0" applyFill="0" applyBorder="0">
      <alignment horizontal="right"/>
    </xf>
    <xf numFmtId="0" fontId="2" fillId="0" borderId="0" applyFill="0" applyBorder="0">
      <alignment horizontal="right"/>
    </xf>
    <xf numFmtId="0" fontId="20" fillId="0" borderId="5">
      <alignment horizontal="center"/>
    </xf>
    <xf numFmtId="188" fontId="14" fillId="0" borderId="0"/>
    <xf numFmtId="188" fontId="14" fillId="0" borderId="0"/>
    <xf numFmtId="188" fontId="14" fillId="0" borderId="0"/>
    <xf numFmtId="188" fontId="14" fillId="0" borderId="0"/>
    <xf numFmtId="188" fontId="14" fillId="0" borderId="0"/>
    <xf numFmtId="188" fontId="14" fillId="0" borderId="0"/>
    <xf numFmtId="188" fontId="14" fillId="0" borderId="0"/>
    <xf numFmtId="188" fontId="14" fillId="0" borderId="0"/>
    <xf numFmtId="41" fontId="14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/>
    <xf numFmtId="0" fontId="21" fillId="0" borderId="0" applyNumberFormat="0" applyAlignment="0">
      <alignment horizontal="left"/>
    </xf>
    <xf numFmtId="0" fontId="22" fillId="0" borderId="0" applyNumberFormat="0" applyAlignment="0"/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5" fontId="24" fillId="0" borderId="0"/>
    <xf numFmtId="0" fontId="25" fillId="0" borderId="0" applyNumberFormat="0" applyAlignment="0">
      <alignment horizontal="left"/>
    </xf>
    <xf numFmtId="0" fontId="26" fillId="3" borderId="2"/>
    <xf numFmtId="193" fontId="7" fillId="0" borderId="0" applyFont="0" applyFill="0" applyBorder="0" applyAlignment="0" applyProtection="0"/>
    <xf numFmtId="0" fontId="14" fillId="0" borderId="0">
      <protection locked="0"/>
    </xf>
    <xf numFmtId="194" fontId="27" fillId="0" borderId="0">
      <alignment horizontal="right"/>
    </xf>
    <xf numFmtId="0" fontId="14" fillId="0" borderId="0"/>
    <xf numFmtId="38" fontId="26" fillId="4" borderId="0" applyNumberFormat="0" applyBorder="0" applyAlignment="0" applyProtection="0"/>
    <xf numFmtId="0" fontId="28" fillId="0" borderId="0">
      <alignment horizontal="left"/>
    </xf>
    <xf numFmtId="0" fontId="29" fillId="0" borderId="6" applyNumberFormat="0" applyAlignment="0" applyProtection="0">
      <alignment horizontal="left" vertical="center"/>
    </xf>
    <xf numFmtId="0" fontId="29" fillId="0" borderId="7">
      <alignment horizontal="left" vertical="center"/>
    </xf>
    <xf numFmtId="10" fontId="26" fillId="5" borderId="2" applyNumberFormat="0" applyBorder="0" applyAlignment="0" applyProtection="0"/>
    <xf numFmtId="195" fontId="30" fillId="6" borderId="0"/>
    <xf numFmtId="0" fontId="19" fillId="7" borderId="0" applyNumberFormat="0" applyFont="0" applyBorder="0" applyAlignment="0" applyProtection="0">
      <alignment horizontal="right"/>
    </xf>
    <xf numFmtId="38" fontId="5" fillId="0" borderId="0"/>
    <xf numFmtId="38" fontId="31" fillId="0" borderId="0"/>
    <xf numFmtId="38" fontId="32" fillId="0" borderId="0"/>
    <xf numFmtId="38" fontId="19" fillId="0" borderId="0"/>
    <xf numFmtId="0" fontId="27" fillId="0" borderId="0"/>
    <xf numFmtId="0" fontId="27" fillId="0" borderId="0"/>
    <xf numFmtId="0" fontId="2" fillId="0" borderId="0" applyFont="0" applyFill="0">
      <alignment horizontal="fill"/>
    </xf>
    <xf numFmtId="195" fontId="30" fillId="8" borderId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33" fillId="0" borderId="8"/>
    <xf numFmtId="198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7" fillId="0" borderId="0"/>
    <xf numFmtId="37" fontId="34" fillId="0" borderId="0"/>
    <xf numFmtId="39" fontId="30" fillId="0" borderId="0"/>
    <xf numFmtId="0" fontId="7" fillId="0" borderId="0"/>
    <xf numFmtId="0" fontId="35" fillId="0" borderId="0"/>
    <xf numFmtId="18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4" borderId="2"/>
    <xf numFmtId="201" fontId="36" fillId="0" borderId="0"/>
    <xf numFmtId="0" fontId="24" fillId="0" borderId="0" applyNumberFormat="0" applyFont="0" applyFill="0" applyBorder="0" applyAlignment="0" applyProtection="0">
      <alignment horizontal="left"/>
    </xf>
    <xf numFmtId="202" fontId="30" fillId="0" borderId="0" applyNumberFormat="0" applyFill="0" applyBorder="0" applyAlignment="0" applyProtection="0">
      <alignment horizontal="left"/>
    </xf>
    <xf numFmtId="0" fontId="37" fillId="9" borderId="0" applyNumberFormat="0"/>
    <xf numFmtId="0" fontId="38" fillId="0" borderId="2">
      <alignment horizontal="center"/>
    </xf>
    <xf numFmtId="0" fontId="38" fillId="0" borderId="0">
      <alignment horizontal="center" vertical="center"/>
    </xf>
    <xf numFmtId="0" fontId="39" fillId="0" borderId="0" applyNumberFormat="0" applyFill="0">
      <alignment horizontal="left" vertical="center"/>
    </xf>
    <xf numFmtId="0" fontId="33" fillId="0" borderId="0"/>
    <xf numFmtId="40" fontId="40" fillId="0" borderId="0" applyBorder="0">
      <alignment horizontal="right"/>
    </xf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Fill="0" applyBorder="0" applyAlignment="0"/>
    <xf numFmtId="203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42" fillId="0" borderId="0"/>
    <xf numFmtId="0" fontId="14" fillId="0" borderId="0"/>
    <xf numFmtId="189" fontId="14" fillId="0" borderId="2" applyNumberFormat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3" fillId="0" borderId="0"/>
    <xf numFmtId="0" fontId="24" fillId="0" borderId="0"/>
    <xf numFmtId="43" fontId="1" fillId="0" borderId="0" applyFont="0" applyFill="0" applyBorder="0" applyAlignment="0" applyProtection="0">
      <alignment vertical="center"/>
    </xf>
    <xf numFmtId="0" fontId="30" fillId="0" borderId="0"/>
    <xf numFmtId="0" fontId="30" fillId="0" borderId="0"/>
  </cellStyleXfs>
  <cellXfs count="11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76" fontId="7" fillId="0" borderId="0" xfId="1" applyNumberFormat="1" applyFont="1" applyAlignment="1">
      <alignment horizontal="center" vertical="center"/>
    </xf>
    <xf numFmtId="0" fontId="7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14" fontId="7" fillId="0" borderId="2" xfId="1" applyNumberFormat="1" applyFont="1" applyBorder="1" applyAlignment="1">
      <alignment horizontal="center" vertical="center"/>
    </xf>
    <xf numFmtId="43" fontId="7" fillId="0" borderId="2" xfId="1" applyNumberFormat="1" applyFont="1" applyBorder="1" applyAlignment="1">
      <alignment horizontal="right" vertical="center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14" fontId="9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43" fontId="9" fillId="0" borderId="2" xfId="1" applyNumberFormat="1" applyFont="1" applyBorder="1" applyAlignment="1">
      <alignment horizontal="right" vertical="center"/>
    </xf>
    <xf numFmtId="0" fontId="9" fillId="0" borderId="2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2" xfId="1" applyFont="1" applyBorder="1" applyAlignment="1">
      <alignment vertical="center"/>
    </xf>
    <xf numFmtId="0" fontId="7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177" fontId="10" fillId="2" borderId="2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176" fontId="6" fillId="0" borderId="0" xfId="1" applyNumberFormat="1" applyFont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/>
    </xf>
    <xf numFmtId="14" fontId="7" fillId="2" borderId="2" xfId="1" applyNumberFormat="1" applyFont="1" applyFill="1" applyBorder="1" applyAlignment="1">
      <alignment horizontal="center" vertical="center"/>
    </xf>
    <xf numFmtId="43" fontId="7" fillId="2" borderId="2" xfId="1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0" fontId="44" fillId="2" borderId="2" xfId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/>
    </xf>
    <xf numFmtId="0" fontId="6" fillId="2" borderId="2" xfId="1" applyFont="1" applyFill="1" applyBorder="1" applyAlignment="1">
      <alignment horizontal="left" vertical="center"/>
    </xf>
    <xf numFmtId="43" fontId="45" fillId="2" borderId="3" xfId="1" applyNumberFormat="1" applyFont="1" applyFill="1" applyBorder="1" applyAlignment="1">
      <alignment horizontal="right" vertical="center"/>
    </xf>
    <xf numFmtId="43" fontId="45" fillId="2" borderId="2" xfId="1" applyNumberFormat="1" applyFont="1" applyFill="1" applyBorder="1" applyAlignment="1">
      <alignment horizontal="right" vertical="center"/>
    </xf>
    <xf numFmtId="43" fontId="45" fillId="0" borderId="2" xfId="1" applyNumberFormat="1" applyFont="1" applyBorder="1" applyAlignment="1">
      <alignment horizontal="right" vertical="center"/>
    </xf>
    <xf numFmtId="14" fontId="7" fillId="0" borderId="0" xfId="1" applyNumberFormat="1" applyFont="1" applyAlignment="1">
      <alignment vertical="center"/>
    </xf>
    <xf numFmtId="9" fontId="7" fillId="0" borderId="0" xfId="1" applyNumberFormat="1" applyFont="1" applyAlignment="1">
      <alignment vertical="center"/>
    </xf>
    <xf numFmtId="9" fontId="7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76" fontId="7" fillId="0" borderId="1" xfId="1" applyNumberFormat="1" applyFont="1" applyBorder="1" applyAlignment="1">
      <alignment vertical="center"/>
    </xf>
    <xf numFmtId="49" fontId="7" fillId="0" borderId="2" xfId="1" applyNumberFormat="1" applyFont="1" applyBorder="1" applyAlignment="1">
      <alignment horizontal="center" vertical="center"/>
    </xf>
    <xf numFmtId="43" fontId="7" fillId="0" borderId="2" xfId="140" applyNumberFormat="1" applyFont="1" applyFill="1" applyBorder="1" applyAlignment="1">
      <alignment horizontal="right" vertical="center" wrapText="1"/>
    </xf>
    <xf numFmtId="43" fontId="7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40" applyFont="1" applyFill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2" xfId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0" xfId="1" applyNumberFormat="1" applyFont="1" applyAlignment="1">
      <alignment horizontal="right" vertical="center"/>
    </xf>
    <xf numFmtId="49" fontId="7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43" fontId="9" fillId="0" borderId="2" xfId="140" applyNumberFormat="1" applyFont="1" applyFill="1" applyBorder="1" applyAlignment="1">
      <alignment horizontal="right" vertical="center" wrapText="1"/>
    </xf>
    <xf numFmtId="0" fontId="7" fillId="0" borderId="0" xfId="1" applyNumberFormat="1" applyFont="1" applyAlignment="1">
      <alignment horizontal="left" vertical="center"/>
    </xf>
    <xf numFmtId="0" fontId="7" fillId="0" borderId="0" xfId="140" applyNumberFormat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0" fillId="0" borderId="0" xfId="0" applyAlignment="1"/>
    <xf numFmtId="0" fontId="48" fillId="0" borderId="0" xfId="0" applyFont="1" applyAlignment="1">
      <alignment horizontal="right"/>
    </xf>
    <xf numFmtId="0" fontId="48" fillId="0" borderId="2" xfId="0" applyFont="1" applyBorder="1" applyAlignment="1"/>
    <xf numFmtId="43" fontId="48" fillId="0" borderId="2" xfId="139" applyFont="1" applyBorder="1" applyAlignment="1"/>
    <xf numFmtId="43" fontId="48" fillId="0" borderId="2" xfId="0" applyNumberFormat="1" applyFont="1" applyBorder="1" applyAlignment="1"/>
    <xf numFmtId="43" fontId="48" fillId="0" borderId="2" xfId="139" applyFont="1" applyBorder="1" applyAlignment="1">
      <alignment horizontal="right"/>
    </xf>
    <xf numFmtId="0" fontId="48" fillId="0" borderId="0" xfId="0" applyFont="1" applyAlignment="1"/>
    <xf numFmtId="43" fontId="48" fillId="0" borderId="0" xfId="139" applyFont="1" applyAlignment="1"/>
    <xf numFmtId="43" fontId="0" fillId="0" borderId="0" xfId="139" applyFont="1" applyAlignment="1"/>
    <xf numFmtId="0" fontId="48" fillId="0" borderId="2" xfId="0" applyFont="1" applyBorder="1" applyAlignment="1">
      <alignment horizontal="center"/>
    </xf>
    <xf numFmtId="43" fontId="48" fillId="0" borderId="2" xfId="139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Alignment="1">
      <alignment horizontal="right" vertical="center"/>
    </xf>
    <xf numFmtId="49" fontId="6" fillId="0" borderId="2" xfId="1" applyNumberFormat="1" applyFont="1" applyBorder="1" applyAlignment="1">
      <alignment horizontal="left" vertical="center"/>
    </xf>
    <xf numFmtId="49" fontId="7" fillId="10" borderId="2" xfId="1" applyNumberFormat="1" applyFont="1" applyFill="1" applyBorder="1" applyAlignment="1">
      <alignment horizontal="center" vertical="center"/>
    </xf>
    <xf numFmtId="0" fontId="6" fillId="10" borderId="2" xfId="1" applyFont="1" applyFill="1" applyBorder="1" applyAlignment="1">
      <alignment horizontal="left" vertical="center"/>
    </xf>
    <xf numFmtId="0" fontId="7" fillId="10" borderId="2" xfId="1" applyFont="1" applyFill="1" applyBorder="1" applyAlignment="1">
      <alignment horizontal="left" vertical="center"/>
    </xf>
    <xf numFmtId="0" fontId="7" fillId="10" borderId="2" xfId="1" applyFont="1" applyFill="1" applyBorder="1" applyAlignment="1">
      <alignment vertical="center"/>
    </xf>
    <xf numFmtId="43" fontId="7" fillId="10" borderId="2" xfId="140" applyNumberFormat="1" applyFont="1" applyFill="1" applyBorder="1" applyAlignment="1">
      <alignment horizontal="right" vertical="center" wrapText="1"/>
    </xf>
    <xf numFmtId="43" fontId="7" fillId="10" borderId="2" xfId="1" applyNumberFormat="1" applyFont="1" applyFill="1" applyBorder="1" applyAlignment="1">
      <alignment horizontal="right" vertical="center"/>
    </xf>
    <xf numFmtId="0" fontId="7" fillId="10" borderId="0" xfId="1" applyFont="1" applyFill="1" applyAlignment="1">
      <alignment vertical="center"/>
    </xf>
    <xf numFmtId="43" fontId="7" fillId="10" borderId="0" xfId="1" applyNumberFormat="1" applyFont="1" applyFill="1" applyAlignment="1">
      <alignment vertical="center"/>
    </xf>
    <xf numFmtId="0" fontId="7" fillId="10" borderId="0" xfId="1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48" fillId="0" borderId="1" xfId="0" applyFont="1" applyBorder="1" applyAlignment="1">
      <alignment horizontal="left"/>
    </xf>
    <xf numFmtId="0" fontId="0" fillId="0" borderId="1" xfId="0" applyBorder="1" applyAlignment="1"/>
    <xf numFmtId="176" fontId="6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left" vertical="center"/>
    </xf>
    <xf numFmtId="0" fontId="6" fillId="0" borderId="4" xfId="1" applyNumberFormat="1" applyFont="1" applyBorder="1" applyAlignment="1">
      <alignment horizontal="left" vertical="center"/>
    </xf>
    <xf numFmtId="0" fontId="6" fillId="0" borderId="4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76" fontId="7" fillId="0" borderId="0" xfId="1" applyNumberFormat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176" fontId="7" fillId="0" borderId="0" xfId="1" applyNumberFormat="1" applyFont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/>
    </xf>
  </cellXfs>
  <cellStyles count="142">
    <cellStyle name="??" xfId="3" xr:uid="{00000000-0005-0000-0000-000000000000}"/>
    <cellStyle name="?? [0]" xfId="4" xr:uid="{00000000-0005-0000-0000-000001000000}"/>
    <cellStyle name="??_0N-HANDLING " xfId="5" xr:uid="{00000000-0005-0000-0000-000002000000}"/>
    <cellStyle name="@_text" xfId="6" xr:uid="{00000000-0005-0000-0000-000003000000}"/>
    <cellStyle name="_(中企华)审计评估联合申报明细表.V1" xfId="7" xr:uid="{00000000-0005-0000-0000-000004000000}"/>
    <cellStyle name="_CBRE明细表" xfId="8" xr:uid="{00000000-0005-0000-0000-000005000000}"/>
    <cellStyle name="_ET_STYLE_NoName_00_" xfId="9" xr:uid="{00000000-0005-0000-0000-000006000000}"/>
    <cellStyle name="_KPMG original version" xfId="10" xr:uid="{00000000-0005-0000-0000-000007000000}"/>
    <cellStyle name="_KPMG original version_(中企华)审计评估联合申报明细表.V1" xfId="11" xr:uid="{00000000-0005-0000-0000-000008000000}"/>
    <cellStyle name="_KPMG original version_附件1：审计评估联合申报明细表" xfId="12" xr:uid="{00000000-0005-0000-0000-000009000000}"/>
    <cellStyle name="_long term loan - others 300504" xfId="13" xr:uid="{00000000-0005-0000-0000-00000A000000}"/>
    <cellStyle name="_long term loan - others 300504_(中企华)审计评估联合申报明细表.V1" xfId="14" xr:uid="{00000000-0005-0000-0000-00000B000000}"/>
    <cellStyle name="_long term loan - others 300504_KPMG original version" xfId="15" xr:uid="{00000000-0005-0000-0000-00000C000000}"/>
    <cellStyle name="_long term loan - others 300504_KPMG original version_(中企华)审计评估联合申报明细表.V1" xfId="16" xr:uid="{00000000-0005-0000-0000-00000D000000}"/>
    <cellStyle name="_long term loan - others 300504_KPMG original version_附件1：审计评估联合申报明细表" xfId="17" xr:uid="{00000000-0005-0000-0000-00000E000000}"/>
    <cellStyle name="_long term loan - others 300504_Shenhua PBC package 050530" xfId="18" xr:uid="{00000000-0005-0000-0000-00000F000000}"/>
    <cellStyle name="_long term loan - others 300504_Shenhua PBC package 050530_(中企华)审计评估联合申报明细表.V1" xfId="19" xr:uid="{00000000-0005-0000-0000-000010000000}"/>
    <cellStyle name="_long term loan - others 300504_Shenhua PBC package 050530_附件1：审计评估联合申报明细表" xfId="20" xr:uid="{00000000-0005-0000-0000-000011000000}"/>
    <cellStyle name="_long term loan - others 300504_附件1：审计评估联合申报明细表" xfId="21" xr:uid="{00000000-0005-0000-0000-000012000000}"/>
    <cellStyle name="_long term loan - others 300504_审计调查表.V3" xfId="22" xr:uid="{00000000-0005-0000-0000-000013000000}"/>
    <cellStyle name="_Part III.200406.Loan and Liabilities details.(Site Name)" xfId="23" xr:uid="{00000000-0005-0000-0000-000014000000}"/>
    <cellStyle name="_Part III.200406.Loan and Liabilities details.(Site Name)_(中企华)审计评估联合申报明细表.V1" xfId="24" xr:uid="{00000000-0005-0000-0000-000015000000}"/>
    <cellStyle name="_Part III.200406.Loan and Liabilities details.(Site Name)_KPMG original version" xfId="25" xr:uid="{00000000-0005-0000-0000-000016000000}"/>
    <cellStyle name="_Part III.200406.Loan and Liabilities details.(Site Name)_KPMG original version_(中企华)审计评估联合申报明细表.V1" xfId="26" xr:uid="{00000000-0005-0000-0000-000017000000}"/>
    <cellStyle name="_Part III.200406.Loan and Liabilities details.(Site Name)_KPMG original version_附件1：审计评估联合申报明细表" xfId="27" xr:uid="{00000000-0005-0000-0000-000018000000}"/>
    <cellStyle name="_Part III.200406.Loan and Liabilities details.(Site Name)_Shenhua PBC package 050530" xfId="28" xr:uid="{00000000-0005-0000-0000-000019000000}"/>
    <cellStyle name="_Part III.200406.Loan and Liabilities details.(Site Name)_Shenhua PBC package 050530_(中企华)审计评估联合申报明细表.V1" xfId="29" xr:uid="{00000000-0005-0000-0000-00001A000000}"/>
    <cellStyle name="_Part III.200406.Loan and Liabilities details.(Site Name)_Shenhua PBC package 050530_附件1：审计评估联合申报明细表" xfId="30" xr:uid="{00000000-0005-0000-0000-00001B000000}"/>
    <cellStyle name="_Part III.200406.Loan and Liabilities details.(Site Name)_附件1：审计评估联合申报明细表" xfId="31" xr:uid="{00000000-0005-0000-0000-00001C000000}"/>
    <cellStyle name="_Part III.200406.Loan and Liabilities details.(Site Name)_审计调查表.V3" xfId="32" xr:uid="{00000000-0005-0000-0000-00001D000000}"/>
    <cellStyle name="_Shenhua PBC package 050530" xfId="33" xr:uid="{00000000-0005-0000-0000-00001E000000}"/>
    <cellStyle name="_Shenhua PBC package 050530_(中企华)审计评估联合申报明细表.V1" xfId="34" xr:uid="{00000000-0005-0000-0000-00001F000000}"/>
    <cellStyle name="_Shenhua PBC package 050530_附件1：审计评估联合申报明细表" xfId="35" xr:uid="{00000000-0005-0000-0000-000020000000}"/>
    <cellStyle name="_房屋建筑评估申报表" xfId="36" xr:uid="{00000000-0005-0000-0000-000021000000}"/>
    <cellStyle name="_附件1：审计评估联合申报明细表" xfId="37" xr:uid="{00000000-0005-0000-0000-000022000000}"/>
    <cellStyle name="_审计调查表.V3" xfId="38" xr:uid="{00000000-0005-0000-0000-000023000000}"/>
    <cellStyle name="_文函专递0211-施工企业调查表（附件）" xfId="39" xr:uid="{00000000-0005-0000-0000-000024000000}"/>
    <cellStyle name="{Comma [0]}" xfId="40" xr:uid="{00000000-0005-0000-0000-000025000000}"/>
    <cellStyle name="{Comma}" xfId="41" xr:uid="{00000000-0005-0000-0000-000026000000}"/>
    <cellStyle name="{Date}" xfId="42" xr:uid="{00000000-0005-0000-0000-000027000000}"/>
    <cellStyle name="{Month}" xfId="43" xr:uid="{00000000-0005-0000-0000-000028000000}"/>
    <cellStyle name="{Percent}" xfId="44" xr:uid="{00000000-0005-0000-0000-000029000000}"/>
    <cellStyle name="{Thousand [0]}" xfId="45" xr:uid="{00000000-0005-0000-0000-00002A000000}"/>
    <cellStyle name="{Thousand}" xfId="46" xr:uid="{00000000-0005-0000-0000-00002B000000}"/>
    <cellStyle name="{Z'0000(1 dec)}" xfId="47" xr:uid="{00000000-0005-0000-0000-00002C000000}"/>
    <cellStyle name="{Z'0000(4 dec)}" xfId="48" xr:uid="{00000000-0005-0000-0000-00002D000000}"/>
    <cellStyle name="0,0_x000d__x000a_NA_x000d__x000a_" xfId="49" xr:uid="{00000000-0005-0000-0000-00002E000000}"/>
    <cellStyle name="args.style" xfId="50" xr:uid="{00000000-0005-0000-0000-00002F000000}"/>
    <cellStyle name="Calc Currency (0)" xfId="51" xr:uid="{00000000-0005-0000-0000-000030000000}"/>
    <cellStyle name="category" xfId="52" xr:uid="{00000000-0005-0000-0000-000031000000}"/>
    <cellStyle name="Column Headings" xfId="53" xr:uid="{00000000-0005-0000-0000-000032000000}"/>
    <cellStyle name="Column$Headings" xfId="54" xr:uid="{00000000-0005-0000-0000-000033000000}"/>
    <cellStyle name="Column_Title" xfId="55" xr:uid="{00000000-0005-0000-0000-000034000000}"/>
    <cellStyle name="Comma  - Style1" xfId="56" xr:uid="{00000000-0005-0000-0000-000035000000}"/>
    <cellStyle name="Comma  - Style2" xfId="57" xr:uid="{00000000-0005-0000-0000-000036000000}"/>
    <cellStyle name="Comma  - Style3" xfId="58" xr:uid="{00000000-0005-0000-0000-000037000000}"/>
    <cellStyle name="Comma  - Style4" xfId="59" xr:uid="{00000000-0005-0000-0000-000038000000}"/>
    <cellStyle name="Comma  - Style5" xfId="60" xr:uid="{00000000-0005-0000-0000-000039000000}"/>
    <cellStyle name="Comma  - Style6" xfId="61" xr:uid="{00000000-0005-0000-0000-00003A000000}"/>
    <cellStyle name="Comma  - Style7" xfId="62" xr:uid="{00000000-0005-0000-0000-00003B000000}"/>
    <cellStyle name="Comma  - Style8" xfId="63" xr:uid="{00000000-0005-0000-0000-00003C000000}"/>
    <cellStyle name="Comma [0]_laroux" xfId="64" xr:uid="{00000000-0005-0000-0000-00003D000000}"/>
    <cellStyle name="Comma_02(2003.12.31 PBC package.040304)" xfId="65" xr:uid="{00000000-0005-0000-0000-00003E000000}"/>
    <cellStyle name="comma-d" xfId="66" xr:uid="{00000000-0005-0000-0000-00003F000000}"/>
    <cellStyle name="Copied" xfId="67" xr:uid="{00000000-0005-0000-0000-000040000000}"/>
    <cellStyle name="COST1" xfId="68" xr:uid="{00000000-0005-0000-0000-000041000000}"/>
    <cellStyle name="Currency [0]_353HHC" xfId="69" xr:uid="{00000000-0005-0000-0000-000042000000}"/>
    <cellStyle name="Currency_353HHC" xfId="70" xr:uid="{00000000-0005-0000-0000-000043000000}"/>
    <cellStyle name="Date" xfId="71" xr:uid="{00000000-0005-0000-0000-000044000000}"/>
    <cellStyle name="Entered" xfId="72" xr:uid="{00000000-0005-0000-0000-000045000000}"/>
    <cellStyle name="entry box" xfId="73" xr:uid="{00000000-0005-0000-0000-000046000000}"/>
    <cellStyle name="Euro" xfId="74" xr:uid="{00000000-0005-0000-0000-000047000000}"/>
    <cellStyle name="e鯪9Y_x000b_" xfId="75" xr:uid="{00000000-0005-0000-0000-000048000000}"/>
    <cellStyle name="Format Number Column" xfId="76" xr:uid="{00000000-0005-0000-0000-000049000000}"/>
    <cellStyle name="gcd" xfId="77" xr:uid="{00000000-0005-0000-0000-00004A000000}"/>
    <cellStyle name="Grey" xfId="78" xr:uid="{00000000-0005-0000-0000-00004B000000}"/>
    <cellStyle name="HEADER" xfId="79" xr:uid="{00000000-0005-0000-0000-00004C000000}"/>
    <cellStyle name="Header1" xfId="80" xr:uid="{00000000-0005-0000-0000-00004D000000}"/>
    <cellStyle name="Header2" xfId="81" xr:uid="{00000000-0005-0000-0000-00004E000000}"/>
    <cellStyle name="Input [yellow]" xfId="82" xr:uid="{00000000-0005-0000-0000-00004F000000}"/>
    <cellStyle name="Input Cells" xfId="83" xr:uid="{00000000-0005-0000-0000-000050000000}"/>
    <cellStyle name="InputArea" xfId="84" xr:uid="{00000000-0005-0000-0000-000051000000}"/>
    <cellStyle name="KPMG Heading 1" xfId="85" xr:uid="{00000000-0005-0000-0000-000052000000}"/>
    <cellStyle name="KPMG Heading 2" xfId="86" xr:uid="{00000000-0005-0000-0000-000053000000}"/>
    <cellStyle name="KPMG Heading 3" xfId="87" xr:uid="{00000000-0005-0000-0000-000054000000}"/>
    <cellStyle name="KPMG Heading 4" xfId="88" xr:uid="{00000000-0005-0000-0000-000055000000}"/>
    <cellStyle name="KPMG Normal" xfId="89" xr:uid="{00000000-0005-0000-0000-000056000000}"/>
    <cellStyle name="KPMG Normal Text" xfId="90" xr:uid="{00000000-0005-0000-0000-000057000000}"/>
    <cellStyle name="Lines Fill" xfId="91" xr:uid="{00000000-0005-0000-0000-000058000000}"/>
    <cellStyle name="Linked Cells" xfId="92" xr:uid="{00000000-0005-0000-0000-000059000000}"/>
    <cellStyle name="Milliers [0]_!!!GO" xfId="93" xr:uid="{00000000-0005-0000-0000-00005A000000}"/>
    <cellStyle name="Milliers_!!!GO" xfId="94" xr:uid="{00000000-0005-0000-0000-00005B000000}"/>
    <cellStyle name="Model" xfId="95" xr:uid="{00000000-0005-0000-0000-00005C000000}"/>
    <cellStyle name="Monétaire [0]_!!!GO" xfId="96" xr:uid="{00000000-0005-0000-0000-00005D000000}"/>
    <cellStyle name="Monétaire_!!!GO" xfId="97" xr:uid="{00000000-0005-0000-0000-00005E000000}"/>
    <cellStyle name="New Times Roman" xfId="98" xr:uid="{00000000-0005-0000-0000-00005F000000}"/>
    <cellStyle name="no dec" xfId="99" xr:uid="{00000000-0005-0000-0000-000060000000}"/>
    <cellStyle name="Normal - Style1" xfId="100" xr:uid="{00000000-0005-0000-0000-000061000000}"/>
    <cellStyle name="Normal_0105第二套审计报表定稿" xfId="101" xr:uid="{00000000-0005-0000-0000-000062000000}"/>
    <cellStyle name="Normalny_Arkusz1" xfId="102" xr:uid="{00000000-0005-0000-0000-000063000000}"/>
    <cellStyle name="Œ…‹æØ‚è [0.00]_Region Orders (2)" xfId="103" xr:uid="{00000000-0005-0000-0000-000064000000}"/>
    <cellStyle name="Œ…‹æØ‚è_Region Orders (2)" xfId="104" xr:uid="{00000000-0005-0000-0000-000065000000}"/>
    <cellStyle name="per.style" xfId="105" xr:uid="{00000000-0005-0000-0000-000066000000}"/>
    <cellStyle name="Percent [2]" xfId="106" xr:uid="{00000000-0005-0000-0000-000067000000}"/>
    <cellStyle name="Percent_PICC package Sept2002 (V120021005)1" xfId="107" xr:uid="{00000000-0005-0000-0000-000068000000}"/>
    <cellStyle name="Prefilled" xfId="108" xr:uid="{00000000-0005-0000-0000-000069000000}"/>
    <cellStyle name="pricing" xfId="109" xr:uid="{00000000-0005-0000-0000-00006A000000}"/>
    <cellStyle name="PSChar" xfId="110" xr:uid="{00000000-0005-0000-0000-00006B000000}"/>
    <cellStyle name="RevList" xfId="111" xr:uid="{00000000-0005-0000-0000-00006C000000}"/>
    <cellStyle name="Sheet Head" xfId="112" xr:uid="{00000000-0005-0000-0000-00006D000000}"/>
    <cellStyle name="style" xfId="113" xr:uid="{00000000-0005-0000-0000-00006E000000}"/>
    <cellStyle name="style1" xfId="114" xr:uid="{00000000-0005-0000-0000-00006F000000}"/>
    <cellStyle name="style2" xfId="115" xr:uid="{00000000-0005-0000-0000-000070000000}"/>
    <cellStyle name="subhead" xfId="116" xr:uid="{00000000-0005-0000-0000-000071000000}"/>
    <cellStyle name="Subtotal" xfId="117" xr:uid="{00000000-0005-0000-0000-000072000000}"/>
    <cellStyle name="百分比 2" xfId="118" xr:uid="{00000000-0005-0000-0000-000073000000}"/>
    <cellStyle name="常规" xfId="0" builtinId="0"/>
    <cellStyle name="常规 2" xfId="1" xr:uid="{00000000-0005-0000-0000-000075000000}"/>
    <cellStyle name="常规 2 2" xfId="138" xr:uid="{00000000-0005-0000-0000-000076000000}"/>
    <cellStyle name="常规 6 2" xfId="141" xr:uid="{00000000-0005-0000-0000-000077000000}"/>
    <cellStyle name="常规_Sheet1" xfId="2" xr:uid="{00000000-0005-0000-0000-000078000000}"/>
    <cellStyle name="常规_存货" xfId="140" xr:uid="{00000000-0005-0000-0000-000079000000}"/>
    <cellStyle name="分级显示行_1_4附件二凯旋评估表" xfId="119" xr:uid="{00000000-0005-0000-0000-00007A000000}"/>
    <cellStyle name="公司标准表" xfId="120" xr:uid="{00000000-0005-0000-0000-00007B000000}"/>
    <cellStyle name="霓付 [0]_97MBO" xfId="121" xr:uid="{00000000-0005-0000-0000-00007C000000}"/>
    <cellStyle name="霓付_97MBO" xfId="122" xr:uid="{00000000-0005-0000-0000-00007D000000}"/>
    <cellStyle name="烹拳 [0]_97MBO" xfId="123" xr:uid="{00000000-0005-0000-0000-00007E000000}"/>
    <cellStyle name="烹拳_97MBO" xfId="124" xr:uid="{00000000-0005-0000-0000-00007F000000}"/>
    <cellStyle name="普通_ 白土" xfId="125" xr:uid="{00000000-0005-0000-0000-000080000000}"/>
    <cellStyle name="千分位[0]_ 白土" xfId="126" xr:uid="{00000000-0005-0000-0000-000081000000}"/>
    <cellStyle name="千分位_ 白土" xfId="127" xr:uid="{00000000-0005-0000-0000-000082000000}"/>
    <cellStyle name="千位[0]_ 应交税金审定表" xfId="128" xr:uid="{00000000-0005-0000-0000-000083000000}"/>
    <cellStyle name="千位_ 应交税金审定表" xfId="129" xr:uid="{00000000-0005-0000-0000-000084000000}"/>
    <cellStyle name="千位分隔 2" xfId="139" xr:uid="{00000000-0005-0000-0000-000085000000}"/>
    <cellStyle name="钎霖_laroux" xfId="130" xr:uid="{00000000-0005-0000-0000-000086000000}"/>
    <cellStyle name="一般_NEGS" xfId="131" xr:uid="{00000000-0005-0000-0000-000087000000}"/>
    <cellStyle name="资产" xfId="132" xr:uid="{00000000-0005-0000-0000-000088000000}"/>
    <cellStyle name="콤마 [0]_BOILER-CO1" xfId="133" xr:uid="{00000000-0005-0000-0000-000089000000}"/>
    <cellStyle name="콤마_BOILER-CO1" xfId="134" xr:uid="{00000000-0005-0000-0000-00008A000000}"/>
    <cellStyle name="통화 [0]_BOILER-CO1" xfId="135" xr:uid="{00000000-0005-0000-0000-00008B000000}"/>
    <cellStyle name="통화_BOILER-CO1" xfId="136" xr:uid="{00000000-0005-0000-0000-00008C000000}"/>
    <cellStyle name="표준_0N-HANDLING " xfId="137" xr:uid="{00000000-0005-0000-0000-00008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780;&#20272;/&#19996;&#20449;/1&#36164;&#20135;&#35780;&#20272;&#65288;&#19996;&#20449;&#65289;/&#25972;&#20307;&#35780;&#20272;&#36164;&#26009;/&#25972;&#20307;&#35780;&#20272;&#30331;&#35760;&#34920;&#26684;(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汇总表"/>
      <sheetName val="2-分类汇总"/>
      <sheetName val="3-流动汇总"/>
      <sheetName val="表3-1货币汇总表"/>
      <sheetName val="3-1-1现金"/>
      <sheetName val="3-1-2银行存款"/>
      <sheetName val="3-1-3其他货币资金"/>
      <sheetName val="3-2交易性金融资产汇总"/>
      <sheetName val="3-2-1交易性-股票"/>
      <sheetName val="3-2-2交易性-债券"/>
      <sheetName val="3-2-3交易性-基金"/>
      <sheetName val="3-3应收票据"/>
      <sheetName val="3-4应收账款"/>
      <sheetName val="3-5预付账款"/>
      <sheetName val="3-6应收利息"/>
      <sheetName val="3-7应收股利"/>
      <sheetName val="3-8其他应收款"/>
      <sheetName val="3-9存货汇总"/>
      <sheetName val="3-9-1材料采购（在途物资）"/>
      <sheetName val="3-9-2原材料"/>
      <sheetName val="3-9-3在库周转材料"/>
      <sheetName val="3-9-4委托加工物资"/>
      <sheetName val="3-9-5产成品（库存商品）"/>
      <sheetName val="3-9-6在产品（自制半成品）"/>
      <sheetName val="3-9-7发出商品"/>
      <sheetName val="3-9-8在用周转材料"/>
      <sheetName val="3-10一年到期非流动资产"/>
      <sheetName val="3-11其他流动资产"/>
      <sheetName val="4-非流动资产汇总"/>
      <sheetName val="4-1可供出售金融资产汇总"/>
      <sheetName val="4-1-1可出售-股票"/>
      <sheetName val="4-1-2可出售-债券"/>
      <sheetName val="4-1-3可出售-其他"/>
      <sheetName val="4-2持有到期投资"/>
      <sheetName val="4-3长期应收"/>
      <sheetName val="4-4股权投资"/>
      <sheetName val="4-5-1投资性房地产"/>
      <sheetName val="4-5-2投资性房地产"/>
      <sheetName val="4-5-3投资性地产"/>
      <sheetName val="4-5-4投资性地产"/>
      <sheetName val="4-6固定资产汇总"/>
      <sheetName val="4-6-1房屋建筑物"/>
      <sheetName val="4-6-2构筑物"/>
      <sheetName val="4-6-3管道沟槽"/>
      <sheetName val="4-6-4机器设备"/>
      <sheetName val="4-6-5车辆"/>
      <sheetName val="4-6-6电子设备"/>
      <sheetName val="4-6-7土地"/>
      <sheetName val="4-7在建工程汇总"/>
      <sheetName val="4-7-1在建（土建）"/>
      <sheetName val="4-7-2在建（设备）"/>
      <sheetName val="4-8工程物资"/>
      <sheetName val="4-9固定资产清理"/>
      <sheetName val="4-10生产性生物资产"/>
      <sheetName val="4-11油气资产"/>
      <sheetName val="4-12无形资产汇总"/>
      <sheetName val="4-12-1无形-土地"/>
      <sheetName val="4-12-2无形-矿业权"/>
      <sheetName val="4-12-3无形-其他"/>
      <sheetName val="4-13开发支出"/>
      <sheetName val="4-14商誉"/>
      <sheetName val="4-15长期待摊费用"/>
      <sheetName val="4-16递延所得税资产"/>
      <sheetName val="4-17其他非流动资产"/>
      <sheetName val="5-流动负债汇总"/>
      <sheetName val="5-1短期借款"/>
      <sheetName val="5-2交易性金融负债"/>
      <sheetName val="5-3应付票据"/>
      <sheetName val="5-4应付账款"/>
      <sheetName val="5-5预收账款"/>
      <sheetName val="5-6职工薪酬"/>
      <sheetName val="5-7应交税费"/>
      <sheetName val="5-8应付利息"/>
      <sheetName val="5-9应付股利（利润）"/>
      <sheetName val="5-10其他应付款"/>
      <sheetName val="5-11一年到期非流动负债"/>
      <sheetName val="5-12其他流动负债"/>
      <sheetName val="6-非流动负债汇总 "/>
      <sheetName val="6-1长期借款"/>
      <sheetName val="6-2应付债券"/>
      <sheetName val="6-3长期应付款"/>
      <sheetName val="6-4专项应付款"/>
      <sheetName val="6-5预计负债"/>
      <sheetName val="6-6递延所得税负债"/>
      <sheetName val="6-7其他非流动负债"/>
    </sheetNames>
    <sheetDataSet>
      <sheetData sheetId="0">
        <row r="2">
          <cell r="A2" t="str">
            <v>评估基准日：2018年01月31日</v>
          </cell>
        </row>
      </sheetData>
      <sheetData sheetId="1"/>
      <sheetData sheetId="2"/>
      <sheetData sheetId="3"/>
      <sheetData sheetId="4">
        <row r="29">
          <cell r="A29" t="str">
            <v>被评估单位（或者产权持有单位）填表人：</v>
          </cell>
          <cell r="B29">
            <v>0</v>
          </cell>
          <cell r="C29">
            <v>0</v>
          </cell>
          <cell r="D29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8">
          <cell r="A28" t="str">
            <v>被评估单位（或者产权持有单位）填表人：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workbookViewId="0">
      <selection activeCell="D10" sqref="D10"/>
    </sheetView>
  </sheetViews>
  <sheetFormatPr defaultColWidth="8" defaultRowHeight="15.75" customHeight="1"/>
  <cols>
    <col min="1" max="1" width="10.375" style="62" customWidth="1"/>
    <col min="2" max="2" width="38.375" style="62" customWidth="1"/>
    <col min="3" max="3" width="33.5" style="70" customWidth="1"/>
    <col min="4" max="4" width="34.25" style="62" customWidth="1"/>
    <col min="5" max="5" width="11.25" style="62" customWidth="1"/>
    <col min="6" max="9" width="8" style="62"/>
    <col min="10" max="10" width="10.5" style="62" customWidth="1"/>
    <col min="11" max="256" width="8" style="62"/>
    <col min="257" max="257" width="7.75" style="62" customWidth="1"/>
    <col min="258" max="258" width="38.375" style="62" customWidth="1"/>
    <col min="259" max="259" width="36.75" style="62" customWidth="1"/>
    <col min="260" max="260" width="34.25" style="62" customWidth="1"/>
    <col min="261" max="512" width="8" style="62"/>
    <col min="513" max="513" width="7.75" style="62" customWidth="1"/>
    <col min="514" max="514" width="38.375" style="62" customWidth="1"/>
    <col min="515" max="515" width="36.75" style="62" customWidth="1"/>
    <col min="516" max="516" width="34.25" style="62" customWidth="1"/>
    <col min="517" max="768" width="8" style="62"/>
    <col min="769" max="769" width="7.75" style="62" customWidth="1"/>
    <col min="770" max="770" width="38.375" style="62" customWidth="1"/>
    <col min="771" max="771" width="36.75" style="62" customWidth="1"/>
    <col min="772" max="772" width="34.25" style="62" customWidth="1"/>
    <col min="773" max="1024" width="8" style="62"/>
    <col min="1025" max="1025" width="7.75" style="62" customWidth="1"/>
    <col min="1026" max="1026" width="38.375" style="62" customWidth="1"/>
    <col min="1027" max="1027" width="36.75" style="62" customWidth="1"/>
    <col min="1028" max="1028" width="34.25" style="62" customWidth="1"/>
    <col min="1029" max="1280" width="8" style="62"/>
    <col min="1281" max="1281" width="7.75" style="62" customWidth="1"/>
    <col min="1282" max="1282" width="38.375" style="62" customWidth="1"/>
    <col min="1283" max="1283" width="36.75" style="62" customWidth="1"/>
    <col min="1284" max="1284" width="34.25" style="62" customWidth="1"/>
    <col min="1285" max="1536" width="8" style="62"/>
    <col min="1537" max="1537" width="7.75" style="62" customWidth="1"/>
    <col min="1538" max="1538" width="38.375" style="62" customWidth="1"/>
    <col min="1539" max="1539" width="36.75" style="62" customWidth="1"/>
    <col min="1540" max="1540" width="34.25" style="62" customWidth="1"/>
    <col min="1541" max="1792" width="8" style="62"/>
    <col min="1793" max="1793" width="7.75" style="62" customWidth="1"/>
    <col min="1794" max="1794" width="38.375" style="62" customWidth="1"/>
    <col min="1795" max="1795" width="36.75" style="62" customWidth="1"/>
    <col min="1796" max="1796" width="34.25" style="62" customWidth="1"/>
    <col min="1797" max="2048" width="8" style="62"/>
    <col min="2049" max="2049" width="7.75" style="62" customWidth="1"/>
    <col min="2050" max="2050" width="38.375" style="62" customWidth="1"/>
    <col min="2051" max="2051" width="36.75" style="62" customWidth="1"/>
    <col min="2052" max="2052" width="34.25" style="62" customWidth="1"/>
    <col min="2053" max="2304" width="8" style="62"/>
    <col min="2305" max="2305" width="7.75" style="62" customWidth="1"/>
    <col min="2306" max="2306" width="38.375" style="62" customWidth="1"/>
    <col min="2307" max="2307" width="36.75" style="62" customWidth="1"/>
    <col min="2308" max="2308" width="34.25" style="62" customWidth="1"/>
    <col min="2309" max="2560" width="8" style="62"/>
    <col min="2561" max="2561" width="7.75" style="62" customWidth="1"/>
    <col min="2562" max="2562" width="38.375" style="62" customWidth="1"/>
    <col min="2563" max="2563" width="36.75" style="62" customWidth="1"/>
    <col min="2564" max="2564" width="34.25" style="62" customWidth="1"/>
    <col min="2565" max="2816" width="8" style="62"/>
    <col min="2817" max="2817" width="7.75" style="62" customWidth="1"/>
    <col min="2818" max="2818" width="38.375" style="62" customWidth="1"/>
    <col min="2819" max="2819" width="36.75" style="62" customWidth="1"/>
    <col min="2820" max="2820" width="34.25" style="62" customWidth="1"/>
    <col min="2821" max="3072" width="8" style="62"/>
    <col min="3073" max="3073" width="7.75" style="62" customWidth="1"/>
    <col min="3074" max="3074" width="38.375" style="62" customWidth="1"/>
    <col min="3075" max="3075" width="36.75" style="62" customWidth="1"/>
    <col min="3076" max="3076" width="34.25" style="62" customWidth="1"/>
    <col min="3077" max="3328" width="8" style="62"/>
    <col min="3329" max="3329" width="7.75" style="62" customWidth="1"/>
    <col min="3330" max="3330" width="38.375" style="62" customWidth="1"/>
    <col min="3331" max="3331" width="36.75" style="62" customWidth="1"/>
    <col min="3332" max="3332" width="34.25" style="62" customWidth="1"/>
    <col min="3333" max="3584" width="8" style="62"/>
    <col min="3585" max="3585" width="7.75" style="62" customWidth="1"/>
    <col min="3586" max="3586" width="38.375" style="62" customWidth="1"/>
    <col min="3587" max="3587" width="36.75" style="62" customWidth="1"/>
    <col min="3588" max="3588" width="34.25" style="62" customWidth="1"/>
    <col min="3589" max="3840" width="8" style="62"/>
    <col min="3841" max="3841" width="7.75" style="62" customWidth="1"/>
    <col min="3842" max="3842" width="38.375" style="62" customWidth="1"/>
    <col min="3843" max="3843" width="36.75" style="62" customWidth="1"/>
    <col min="3844" max="3844" width="34.25" style="62" customWidth="1"/>
    <col min="3845" max="4096" width="8" style="62"/>
    <col min="4097" max="4097" width="7.75" style="62" customWidth="1"/>
    <col min="4098" max="4098" width="38.375" style="62" customWidth="1"/>
    <col min="4099" max="4099" width="36.75" style="62" customWidth="1"/>
    <col min="4100" max="4100" width="34.25" style="62" customWidth="1"/>
    <col min="4101" max="4352" width="8" style="62"/>
    <col min="4353" max="4353" width="7.75" style="62" customWidth="1"/>
    <col min="4354" max="4354" width="38.375" style="62" customWidth="1"/>
    <col min="4355" max="4355" width="36.75" style="62" customWidth="1"/>
    <col min="4356" max="4356" width="34.25" style="62" customWidth="1"/>
    <col min="4357" max="4608" width="8" style="62"/>
    <col min="4609" max="4609" width="7.75" style="62" customWidth="1"/>
    <col min="4610" max="4610" width="38.375" style="62" customWidth="1"/>
    <col min="4611" max="4611" width="36.75" style="62" customWidth="1"/>
    <col min="4612" max="4612" width="34.25" style="62" customWidth="1"/>
    <col min="4613" max="4864" width="8" style="62"/>
    <col min="4865" max="4865" width="7.75" style="62" customWidth="1"/>
    <col min="4866" max="4866" width="38.375" style="62" customWidth="1"/>
    <col min="4867" max="4867" width="36.75" style="62" customWidth="1"/>
    <col min="4868" max="4868" width="34.25" style="62" customWidth="1"/>
    <col min="4869" max="5120" width="8" style="62"/>
    <col min="5121" max="5121" width="7.75" style="62" customWidth="1"/>
    <col min="5122" max="5122" width="38.375" style="62" customWidth="1"/>
    <col min="5123" max="5123" width="36.75" style="62" customWidth="1"/>
    <col min="5124" max="5124" width="34.25" style="62" customWidth="1"/>
    <col min="5125" max="5376" width="8" style="62"/>
    <col min="5377" max="5377" width="7.75" style="62" customWidth="1"/>
    <col min="5378" max="5378" width="38.375" style="62" customWidth="1"/>
    <col min="5379" max="5379" width="36.75" style="62" customWidth="1"/>
    <col min="5380" max="5380" width="34.25" style="62" customWidth="1"/>
    <col min="5381" max="5632" width="8" style="62"/>
    <col min="5633" max="5633" width="7.75" style="62" customWidth="1"/>
    <col min="5634" max="5634" width="38.375" style="62" customWidth="1"/>
    <col min="5635" max="5635" width="36.75" style="62" customWidth="1"/>
    <col min="5636" max="5636" width="34.25" style="62" customWidth="1"/>
    <col min="5637" max="5888" width="8" style="62"/>
    <col min="5889" max="5889" width="7.75" style="62" customWidth="1"/>
    <col min="5890" max="5890" width="38.375" style="62" customWidth="1"/>
    <col min="5891" max="5891" width="36.75" style="62" customWidth="1"/>
    <col min="5892" max="5892" width="34.25" style="62" customWidth="1"/>
    <col min="5893" max="6144" width="8" style="62"/>
    <col min="6145" max="6145" width="7.75" style="62" customWidth="1"/>
    <col min="6146" max="6146" width="38.375" style="62" customWidth="1"/>
    <col min="6147" max="6147" width="36.75" style="62" customWidth="1"/>
    <col min="6148" max="6148" width="34.25" style="62" customWidth="1"/>
    <col min="6149" max="6400" width="8" style="62"/>
    <col min="6401" max="6401" width="7.75" style="62" customWidth="1"/>
    <col min="6402" max="6402" width="38.375" style="62" customWidth="1"/>
    <col min="6403" max="6403" width="36.75" style="62" customWidth="1"/>
    <col min="6404" max="6404" width="34.25" style="62" customWidth="1"/>
    <col min="6405" max="6656" width="8" style="62"/>
    <col min="6657" max="6657" width="7.75" style="62" customWidth="1"/>
    <col min="6658" max="6658" width="38.375" style="62" customWidth="1"/>
    <col min="6659" max="6659" width="36.75" style="62" customWidth="1"/>
    <col min="6660" max="6660" width="34.25" style="62" customWidth="1"/>
    <col min="6661" max="6912" width="8" style="62"/>
    <col min="6913" max="6913" width="7.75" style="62" customWidth="1"/>
    <col min="6914" max="6914" width="38.375" style="62" customWidth="1"/>
    <col min="6915" max="6915" width="36.75" style="62" customWidth="1"/>
    <col min="6916" max="6916" width="34.25" style="62" customWidth="1"/>
    <col min="6917" max="7168" width="8" style="62"/>
    <col min="7169" max="7169" width="7.75" style="62" customWidth="1"/>
    <col min="7170" max="7170" width="38.375" style="62" customWidth="1"/>
    <col min="7171" max="7171" width="36.75" style="62" customWidth="1"/>
    <col min="7172" max="7172" width="34.25" style="62" customWidth="1"/>
    <col min="7173" max="7424" width="8" style="62"/>
    <col min="7425" max="7425" width="7.75" style="62" customWidth="1"/>
    <col min="7426" max="7426" width="38.375" style="62" customWidth="1"/>
    <col min="7427" max="7427" width="36.75" style="62" customWidth="1"/>
    <col min="7428" max="7428" width="34.25" style="62" customWidth="1"/>
    <col min="7429" max="7680" width="8" style="62"/>
    <col min="7681" max="7681" width="7.75" style="62" customWidth="1"/>
    <col min="7682" max="7682" width="38.375" style="62" customWidth="1"/>
    <col min="7683" max="7683" width="36.75" style="62" customWidth="1"/>
    <col min="7684" max="7684" width="34.25" style="62" customWidth="1"/>
    <col min="7685" max="7936" width="8" style="62"/>
    <col min="7937" max="7937" width="7.75" style="62" customWidth="1"/>
    <col min="7938" max="7938" width="38.375" style="62" customWidth="1"/>
    <col min="7939" max="7939" width="36.75" style="62" customWidth="1"/>
    <col min="7940" max="7940" width="34.25" style="62" customWidth="1"/>
    <col min="7941" max="8192" width="8" style="62"/>
    <col min="8193" max="8193" width="7.75" style="62" customWidth="1"/>
    <col min="8194" max="8194" width="38.375" style="62" customWidth="1"/>
    <col min="8195" max="8195" width="36.75" style="62" customWidth="1"/>
    <col min="8196" max="8196" width="34.25" style="62" customWidth="1"/>
    <col min="8197" max="8448" width="8" style="62"/>
    <col min="8449" max="8449" width="7.75" style="62" customWidth="1"/>
    <col min="8450" max="8450" width="38.375" style="62" customWidth="1"/>
    <col min="8451" max="8451" width="36.75" style="62" customWidth="1"/>
    <col min="8452" max="8452" width="34.25" style="62" customWidth="1"/>
    <col min="8453" max="8704" width="8" style="62"/>
    <col min="8705" max="8705" width="7.75" style="62" customWidth="1"/>
    <col min="8706" max="8706" width="38.375" style="62" customWidth="1"/>
    <col min="8707" max="8707" width="36.75" style="62" customWidth="1"/>
    <col min="8708" max="8708" width="34.25" style="62" customWidth="1"/>
    <col min="8709" max="8960" width="8" style="62"/>
    <col min="8961" max="8961" width="7.75" style="62" customWidth="1"/>
    <col min="8962" max="8962" width="38.375" style="62" customWidth="1"/>
    <col min="8963" max="8963" width="36.75" style="62" customWidth="1"/>
    <col min="8964" max="8964" width="34.25" style="62" customWidth="1"/>
    <col min="8965" max="9216" width="8" style="62"/>
    <col min="9217" max="9217" width="7.75" style="62" customWidth="1"/>
    <col min="9218" max="9218" width="38.375" style="62" customWidth="1"/>
    <col min="9219" max="9219" width="36.75" style="62" customWidth="1"/>
    <col min="9220" max="9220" width="34.25" style="62" customWidth="1"/>
    <col min="9221" max="9472" width="8" style="62"/>
    <col min="9473" max="9473" width="7.75" style="62" customWidth="1"/>
    <col min="9474" max="9474" width="38.375" style="62" customWidth="1"/>
    <col min="9475" max="9475" width="36.75" style="62" customWidth="1"/>
    <col min="9476" max="9476" width="34.25" style="62" customWidth="1"/>
    <col min="9477" max="9728" width="8" style="62"/>
    <col min="9729" max="9729" width="7.75" style="62" customWidth="1"/>
    <col min="9730" max="9730" width="38.375" style="62" customWidth="1"/>
    <col min="9731" max="9731" width="36.75" style="62" customWidth="1"/>
    <col min="9732" max="9732" width="34.25" style="62" customWidth="1"/>
    <col min="9733" max="9984" width="8" style="62"/>
    <col min="9985" max="9985" width="7.75" style="62" customWidth="1"/>
    <col min="9986" max="9986" width="38.375" style="62" customWidth="1"/>
    <col min="9987" max="9987" width="36.75" style="62" customWidth="1"/>
    <col min="9988" max="9988" width="34.25" style="62" customWidth="1"/>
    <col min="9989" max="10240" width="8" style="62"/>
    <col min="10241" max="10241" width="7.75" style="62" customWidth="1"/>
    <col min="10242" max="10242" width="38.375" style="62" customWidth="1"/>
    <col min="10243" max="10243" width="36.75" style="62" customWidth="1"/>
    <col min="10244" max="10244" width="34.25" style="62" customWidth="1"/>
    <col min="10245" max="10496" width="8" style="62"/>
    <col min="10497" max="10497" width="7.75" style="62" customWidth="1"/>
    <col min="10498" max="10498" width="38.375" style="62" customWidth="1"/>
    <col min="10499" max="10499" width="36.75" style="62" customWidth="1"/>
    <col min="10500" max="10500" width="34.25" style="62" customWidth="1"/>
    <col min="10501" max="10752" width="8" style="62"/>
    <col min="10753" max="10753" width="7.75" style="62" customWidth="1"/>
    <col min="10754" max="10754" width="38.375" style="62" customWidth="1"/>
    <col min="10755" max="10755" width="36.75" style="62" customWidth="1"/>
    <col min="10756" max="10756" width="34.25" style="62" customWidth="1"/>
    <col min="10757" max="11008" width="8" style="62"/>
    <col min="11009" max="11009" width="7.75" style="62" customWidth="1"/>
    <col min="11010" max="11010" width="38.375" style="62" customWidth="1"/>
    <col min="11011" max="11011" width="36.75" style="62" customWidth="1"/>
    <col min="11012" max="11012" width="34.25" style="62" customWidth="1"/>
    <col min="11013" max="11264" width="8" style="62"/>
    <col min="11265" max="11265" width="7.75" style="62" customWidth="1"/>
    <col min="11266" max="11266" width="38.375" style="62" customWidth="1"/>
    <col min="11267" max="11267" width="36.75" style="62" customWidth="1"/>
    <col min="11268" max="11268" width="34.25" style="62" customWidth="1"/>
    <col min="11269" max="11520" width="8" style="62"/>
    <col min="11521" max="11521" width="7.75" style="62" customWidth="1"/>
    <col min="11522" max="11522" width="38.375" style="62" customWidth="1"/>
    <col min="11523" max="11523" width="36.75" style="62" customWidth="1"/>
    <col min="11524" max="11524" width="34.25" style="62" customWidth="1"/>
    <col min="11525" max="11776" width="8" style="62"/>
    <col min="11777" max="11777" width="7.75" style="62" customWidth="1"/>
    <col min="11778" max="11778" width="38.375" style="62" customWidth="1"/>
    <col min="11779" max="11779" width="36.75" style="62" customWidth="1"/>
    <col min="11780" max="11780" width="34.25" style="62" customWidth="1"/>
    <col min="11781" max="12032" width="8" style="62"/>
    <col min="12033" max="12033" width="7.75" style="62" customWidth="1"/>
    <col min="12034" max="12034" width="38.375" style="62" customWidth="1"/>
    <col min="12035" max="12035" width="36.75" style="62" customWidth="1"/>
    <col min="12036" max="12036" width="34.25" style="62" customWidth="1"/>
    <col min="12037" max="12288" width="8" style="62"/>
    <col min="12289" max="12289" width="7.75" style="62" customWidth="1"/>
    <col min="12290" max="12290" width="38.375" style="62" customWidth="1"/>
    <col min="12291" max="12291" width="36.75" style="62" customWidth="1"/>
    <col min="12292" max="12292" width="34.25" style="62" customWidth="1"/>
    <col min="12293" max="12544" width="8" style="62"/>
    <col min="12545" max="12545" width="7.75" style="62" customWidth="1"/>
    <col min="12546" max="12546" width="38.375" style="62" customWidth="1"/>
    <col min="12547" max="12547" width="36.75" style="62" customWidth="1"/>
    <col min="12548" max="12548" width="34.25" style="62" customWidth="1"/>
    <col min="12549" max="12800" width="8" style="62"/>
    <col min="12801" max="12801" width="7.75" style="62" customWidth="1"/>
    <col min="12802" max="12802" width="38.375" style="62" customWidth="1"/>
    <col min="12803" max="12803" width="36.75" style="62" customWidth="1"/>
    <col min="12804" max="12804" width="34.25" style="62" customWidth="1"/>
    <col min="12805" max="13056" width="8" style="62"/>
    <col min="13057" max="13057" width="7.75" style="62" customWidth="1"/>
    <col min="13058" max="13058" width="38.375" style="62" customWidth="1"/>
    <col min="13059" max="13059" width="36.75" style="62" customWidth="1"/>
    <col min="13060" max="13060" width="34.25" style="62" customWidth="1"/>
    <col min="13061" max="13312" width="8" style="62"/>
    <col min="13313" max="13313" width="7.75" style="62" customWidth="1"/>
    <col min="13314" max="13314" width="38.375" style="62" customWidth="1"/>
    <col min="13315" max="13315" width="36.75" style="62" customWidth="1"/>
    <col min="13316" max="13316" width="34.25" style="62" customWidth="1"/>
    <col min="13317" max="13568" width="8" style="62"/>
    <col min="13569" max="13569" width="7.75" style="62" customWidth="1"/>
    <col min="13570" max="13570" width="38.375" style="62" customWidth="1"/>
    <col min="13571" max="13571" width="36.75" style="62" customWidth="1"/>
    <col min="13572" max="13572" width="34.25" style="62" customWidth="1"/>
    <col min="13573" max="13824" width="8" style="62"/>
    <col min="13825" max="13825" width="7.75" style="62" customWidth="1"/>
    <col min="13826" max="13826" width="38.375" style="62" customWidth="1"/>
    <col min="13827" max="13827" width="36.75" style="62" customWidth="1"/>
    <col min="13828" max="13828" width="34.25" style="62" customWidth="1"/>
    <col min="13829" max="14080" width="8" style="62"/>
    <col min="14081" max="14081" width="7.75" style="62" customWidth="1"/>
    <col min="14082" max="14082" width="38.375" style="62" customWidth="1"/>
    <col min="14083" max="14083" width="36.75" style="62" customWidth="1"/>
    <col min="14084" max="14084" width="34.25" style="62" customWidth="1"/>
    <col min="14085" max="14336" width="8" style="62"/>
    <col min="14337" max="14337" width="7.75" style="62" customWidth="1"/>
    <col min="14338" max="14338" width="38.375" style="62" customWidth="1"/>
    <col min="14339" max="14339" width="36.75" style="62" customWidth="1"/>
    <col min="14340" max="14340" width="34.25" style="62" customWidth="1"/>
    <col min="14341" max="14592" width="8" style="62"/>
    <col min="14593" max="14593" width="7.75" style="62" customWidth="1"/>
    <col min="14594" max="14594" width="38.375" style="62" customWidth="1"/>
    <col min="14595" max="14595" width="36.75" style="62" customWidth="1"/>
    <col min="14596" max="14596" width="34.25" style="62" customWidth="1"/>
    <col min="14597" max="14848" width="8" style="62"/>
    <col min="14849" max="14849" width="7.75" style="62" customWidth="1"/>
    <col min="14850" max="14850" width="38.375" style="62" customWidth="1"/>
    <col min="14851" max="14851" width="36.75" style="62" customWidth="1"/>
    <col min="14852" max="14852" width="34.25" style="62" customWidth="1"/>
    <col min="14853" max="15104" width="8" style="62"/>
    <col min="15105" max="15105" width="7.75" style="62" customWidth="1"/>
    <col min="15106" max="15106" width="38.375" style="62" customWidth="1"/>
    <col min="15107" max="15107" width="36.75" style="62" customWidth="1"/>
    <col min="15108" max="15108" width="34.25" style="62" customWidth="1"/>
    <col min="15109" max="15360" width="8" style="62"/>
    <col min="15361" max="15361" width="7.75" style="62" customWidth="1"/>
    <col min="15362" max="15362" width="38.375" style="62" customWidth="1"/>
    <col min="15363" max="15363" width="36.75" style="62" customWidth="1"/>
    <col min="15364" max="15364" width="34.25" style="62" customWidth="1"/>
    <col min="15365" max="15616" width="8" style="62"/>
    <col min="15617" max="15617" width="7.75" style="62" customWidth="1"/>
    <col min="15618" max="15618" width="38.375" style="62" customWidth="1"/>
    <col min="15619" max="15619" width="36.75" style="62" customWidth="1"/>
    <col min="15620" max="15620" width="34.25" style="62" customWidth="1"/>
    <col min="15621" max="15872" width="8" style="62"/>
    <col min="15873" max="15873" width="7.75" style="62" customWidth="1"/>
    <col min="15874" max="15874" width="38.375" style="62" customWidth="1"/>
    <col min="15875" max="15875" width="36.75" style="62" customWidth="1"/>
    <col min="15876" max="15876" width="34.25" style="62" customWidth="1"/>
    <col min="15877" max="16128" width="8" style="62"/>
    <col min="16129" max="16129" width="7.75" style="62" customWidth="1"/>
    <col min="16130" max="16130" width="38.375" style="62" customWidth="1"/>
    <col min="16131" max="16131" width="36.75" style="62" customWidth="1"/>
    <col min="16132" max="16132" width="34.25" style="62" customWidth="1"/>
    <col min="16133" max="16384" width="8" style="62"/>
  </cols>
  <sheetData>
    <row r="1" spans="1:6" ht="22.5">
      <c r="A1" s="85" t="s">
        <v>199</v>
      </c>
      <c r="B1" s="85"/>
      <c r="C1" s="85"/>
      <c r="D1" s="85"/>
    </row>
    <row r="2" spans="1:6" ht="21.75" customHeight="1">
      <c r="A2" s="88" t="s">
        <v>127</v>
      </c>
      <c r="B2" s="89"/>
      <c r="C2" s="89"/>
      <c r="D2" s="89"/>
      <c r="E2" s="42"/>
      <c r="F2" s="42"/>
    </row>
    <row r="3" spans="1:6" ht="24.75" customHeight="1">
      <c r="A3" s="86" t="s">
        <v>147</v>
      </c>
      <c r="B3" s="86"/>
      <c r="C3" s="87"/>
      <c r="D3" s="63" t="s">
        <v>2</v>
      </c>
    </row>
    <row r="4" spans="1:6" s="73" customFormat="1" ht="26.25" customHeight="1">
      <c r="A4" s="71" t="s">
        <v>200</v>
      </c>
      <c r="B4" s="71" t="s">
        <v>201</v>
      </c>
      <c r="C4" s="72" t="s">
        <v>207</v>
      </c>
      <c r="D4" s="71" t="s">
        <v>13</v>
      </c>
    </row>
    <row r="5" spans="1:6" ht="26.25" customHeight="1">
      <c r="A5" s="64" t="s">
        <v>202</v>
      </c>
      <c r="B5" s="64" t="s">
        <v>205</v>
      </c>
      <c r="C5" s="65">
        <f>'3-9-2原材料'!K24</f>
        <v>25027</v>
      </c>
      <c r="D5" s="66">
        <f>'3-9-2原材料'!K24</f>
        <v>25027</v>
      </c>
    </row>
    <row r="6" spans="1:6" ht="26.25" customHeight="1">
      <c r="A6" s="64" t="s">
        <v>203</v>
      </c>
      <c r="B6" s="64" t="s">
        <v>206</v>
      </c>
      <c r="C6" s="67">
        <f>'4-6-4机器设备'!L59</f>
        <v>5040741.1000000006</v>
      </c>
      <c r="D6" s="66">
        <f>'4-6-4机器设备'!N59</f>
        <v>577729.5</v>
      </c>
    </row>
    <row r="7" spans="1:6" ht="26.25" customHeight="1">
      <c r="A7" s="64"/>
      <c r="B7" s="64"/>
      <c r="C7" s="67"/>
      <c r="D7" s="66"/>
    </row>
    <row r="8" spans="1:6" ht="26.25" customHeight="1">
      <c r="A8" s="64"/>
      <c r="B8" s="64"/>
      <c r="C8" s="67"/>
      <c r="D8" s="66"/>
    </row>
    <row r="9" spans="1:6" ht="26.25" customHeight="1">
      <c r="A9" s="64"/>
      <c r="B9" s="64"/>
      <c r="C9" s="67"/>
      <c r="D9" s="66"/>
    </row>
    <row r="10" spans="1:6" ht="26.25" customHeight="1">
      <c r="A10" s="64"/>
      <c r="B10" s="64" t="s">
        <v>197</v>
      </c>
      <c r="C10" s="65">
        <f>SUM(C5:C9)</f>
        <v>5065768.1000000006</v>
      </c>
      <c r="D10" s="65">
        <f>SUM(D5:D9)</f>
        <v>602756.5</v>
      </c>
    </row>
    <row r="11" spans="1:6" ht="14.25">
      <c r="A11" s="68"/>
      <c r="B11" s="68"/>
      <c r="C11" s="69"/>
      <c r="D11" s="68"/>
    </row>
    <row r="12" spans="1:6" ht="14.25">
      <c r="A12" s="68" t="s">
        <v>204</v>
      </c>
      <c r="B12" s="68"/>
      <c r="C12" s="69"/>
      <c r="D12" s="69"/>
    </row>
    <row r="13" spans="1:6" ht="14.25">
      <c r="A13" s="68"/>
      <c r="B13" s="68"/>
      <c r="C13" s="69"/>
      <c r="D13" s="69"/>
    </row>
    <row r="14" spans="1:6" ht="14.25">
      <c r="A14" s="68"/>
      <c r="B14" s="68"/>
      <c r="C14" s="69"/>
      <c r="D14" s="68"/>
    </row>
    <row r="15" spans="1:6" ht="13.5">
      <c r="D15" s="70"/>
    </row>
    <row r="16" spans="1:6" ht="13.5"/>
    <row r="17" spans="3:3" ht="13.5">
      <c r="C17" s="62"/>
    </row>
    <row r="18" spans="3:3" ht="13.5">
      <c r="C18" s="62"/>
    </row>
    <row r="19" spans="3:3" ht="13.5">
      <c r="C19" s="62"/>
    </row>
    <row r="20" spans="3:3" ht="13.5">
      <c r="C20" s="62"/>
    </row>
    <row r="21" spans="3:3" ht="13.5">
      <c r="C21" s="62"/>
    </row>
    <row r="22" spans="3:3" ht="13.5">
      <c r="C22" s="62"/>
    </row>
    <row r="23" spans="3:3" ht="13.5">
      <c r="C23" s="62"/>
    </row>
    <row r="24" spans="3:3" ht="13.5">
      <c r="C24" s="62"/>
    </row>
    <row r="25" spans="3:3" ht="13.5">
      <c r="C25" s="62"/>
    </row>
    <row r="26" spans="3:3" ht="13.5">
      <c r="C26" s="62"/>
    </row>
    <row r="30" spans="3:3" ht="13.5">
      <c r="C30" s="62"/>
    </row>
    <row r="32" spans="3:3" ht="13.5">
      <c r="C32" s="62"/>
    </row>
  </sheetData>
  <mergeCells count="3">
    <mergeCell ref="A1:D1"/>
    <mergeCell ref="A3:C3"/>
    <mergeCell ref="A2:D2"/>
  </mergeCells>
  <phoneticPr fontId="46" type="noConversion"/>
  <printOptions horizontalCentered="1"/>
  <pageMargins left="0.35416666666666702" right="0.35416666666666702" top="0.86527777777777803" bottom="0.78680555555555598" header="1.0625" footer="0.51180555555555596"/>
  <pageSetup paperSize="9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6"/>
  <sheetViews>
    <sheetView tabSelected="1" workbookViewId="0">
      <selection activeCell="H14" sqref="H14"/>
    </sheetView>
  </sheetViews>
  <sheetFormatPr defaultColWidth="10" defaultRowHeight="15.75" customHeight="1"/>
  <cols>
    <col min="1" max="1" width="5.25" style="61" customWidth="1"/>
    <col min="2" max="2" width="28.5" style="2" customWidth="1"/>
    <col min="3" max="3" width="17.5" style="2" customWidth="1"/>
    <col min="4" max="4" width="10.75" style="47" customWidth="1"/>
    <col min="5" max="5" width="9.75" style="2" customWidth="1"/>
    <col min="6" max="6" width="12.125" style="48" customWidth="1"/>
    <col min="7" max="7" width="13.875" style="48" customWidth="1"/>
    <col min="8" max="8" width="14.5" style="48" customWidth="1"/>
    <col min="9" max="10" width="10.625" style="2" customWidth="1"/>
    <col min="11" max="11" width="12.75" style="2" customWidth="1"/>
    <col min="12" max="12" width="9.125" style="2" customWidth="1"/>
    <col min="13" max="13" width="8.5" style="2" customWidth="1"/>
    <col min="14" max="14" width="12.875" style="2" customWidth="1"/>
    <col min="15" max="15" width="13" style="2" customWidth="1"/>
    <col min="16" max="258" width="10" style="2"/>
    <col min="259" max="259" width="5.25" style="2" customWidth="1"/>
    <col min="260" max="260" width="17.5" style="2" customWidth="1"/>
    <col min="261" max="261" width="5" style="2" customWidth="1"/>
    <col min="262" max="262" width="5.75" style="2" customWidth="1"/>
    <col min="263" max="263" width="12.125" style="2" customWidth="1"/>
    <col min="264" max="264" width="9.375" style="2" customWidth="1"/>
    <col min="265" max="265" width="14.5" style="2" customWidth="1"/>
    <col min="266" max="267" width="10.625" style="2" customWidth="1"/>
    <col min="268" max="268" width="12.75" style="2" customWidth="1"/>
    <col min="269" max="269" width="9.125" style="2" customWidth="1"/>
    <col min="270" max="270" width="8.5" style="2" customWidth="1"/>
    <col min="271" max="271" width="12.875" style="2" customWidth="1"/>
    <col min="272" max="514" width="10" style="2"/>
    <col min="515" max="515" width="5.25" style="2" customWidth="1"/>
    <col min="516" max="516" width="17.5" style="2" customWidth="1"/>
    <col min="517" max="517" width="5" style="2" customWidth="1"/>
    <col min="518" max="518" width="5.75" style="2" customWidth="1"/>
    <col min="519" max="519" width="12.125" style="2" customWidth="1"/>
    <col min="520" max="520" width="9.375" style="2" customWidth="1"/>
    <col min="521" max="521" width="14.5" style="2" customWidth="1"/>
    <col min="522" max="523" width="10.625" style="2" customWidth="1"/>
    <col min="524" max="524" width="12.75" style="2" customWidth="1"/>
    <col min="525" max="525" width="9.125" style="2" customWidth="1"/>
    <col min="526" max="526" width="8.5" style="2" customWidth="1"/>
    <col min="527" max="527" width="12.875" style="2" customWidth="1"/>
    <col min="528" max="770" width="10" style="2"/>
    <col min="771" max="771" width="5.25" style="2" customWidth="1"/>
    <col min="772" max="772" width="17.5" style="2" customWidth="1"/>
    <col min="773" max="773" width="5" style="2" customWidth="1"/>
    <col min="774" max="774" width="5.75" style="2" customWidth="1"/>
    <col min="775" max="775" width="12.125" style="2" customWidth="1"/>
    <col min="776" max="776" width="9.375" style="2" customWidth="1"/>
    <col min="777" max="777" width="14.5" style="2" customWidth="1"/>
    <col min="778" max="779" width="10.625" style="2" customWidth="1"/>
    <col min="780" max="780" width="12.75" style="2" customWidth="1"/>
    <col min="781" max="781" width="9.125" style="2" customWidth="1"/>
    <col min="782" max="782" width="8.5" style="2" customWidth="1"/>
    <col min="783" max="783" width="12.875" style="2" customWidth="1"/>
    <col min="784" max="1026" width="10" style="2"/>
    <col min="1027" max="1027" width="5.25" style="2" customWidth="1"/>
    <col min="1028" max="1028" width="17.5" style="2" customWidth="1"/>
    <col min="1029" max="1029" width="5" style="2" customWidth="1"/>
    <col min="1030" max="1030" width="5.75" style="2" customWidth="1"/>
    <col min="1031" max="1031" width="12.125" style="2" customWidth="1"/>
    <col min="1032" max="1032" width="9.375" style="2" customWidth="1"/>
    <col min="1033" max="1033" width="14.5" style="2" customWidth="1"/>
    <col min="1034" max="1035" width="10.625" style="2" customWidth="1"/>
    <col min="1036" max="1036" width="12.75" style="2" customWidth="1"/>
    <col min="1037" max="1037" width="9.125" style="2" customWidth="1"/>
    <col min="1038" max="1038" width="8.5" style="2" customWidth="1"/>
    <col min="1039" max="1039" width="12.875" style="2" customWidth="1"/>
    <col min="1040" max="1282" width="10" style="2"/>
    <col min="1283" max="1283" width="5.25" style="2" customWidth="1"/>
    <col min="1284" max="1284" width="17.5" style="2" customWidth="1"/>
    <col min="1285" max="1285" width="5" style="2" customWidth="1"/>
    <col min="1286" max="1286" width="5.75" style="2" customWidth="1"/>
    <col min="1287" max="1287" width="12.125" style="2" customWidth="1"/>
    <col min="1288" max="1288" width="9.375" style="2" customWidth="1"/>
    <col min="1289" max="1289" width="14.5" style="2" customWidth="1"/>
    <col min="1290" max="1291" width="10.625" style="2" customWidth="1"/>
    <col min="1292" max="1292" width="12.75" style="2" customWidth="1"/>
    <col min="1293" max="1293" width="9.125" style="2" customWidth="1"/>
    <col min="1294" max="1294" width="8.5" style="2" customWidth="1"/>
    <col min="1295" max="1295" width="12.875" style="2" customWidth="1"/>
    <col min="1296" max="1538" width="10" style="2"/>
    <col min="1539" max="1539" width="5.25" style="2" customWidth="1"/>
    <col min="1540" max="1540" width="17.5" style="2" customWidth="1"/>
    <col min="1541" max="1541" width="5" style="2" customWidth="1"/>
    <col min="1542" max="1542" width="5.75" style="2" customWidth="1"/>
    <col min="1543" max="1543" width="12.125" style="2" customWidth="1"/>
    <col min="1544" max="1544" width="9.375" style="2" customWidth="1"/>
    <col min="1545" max="1545" width="14.5" style="2" customWidth="1"/>
    <col min="1546" max="1547" width="10.625" style="2" customWidth="1"/>
    <col min="1548" max="1548" width="12.75" style="2" customWidth="1"/>
    <col min="1549" max="1549" width="9.125" style="2" customWidth="1"/>
    <col min="1550" max="1550" width="8.5" style="2" customWidth="1"/>
    <col min="1551" max="1551" width="12.875" style="2" customWidth="1"/>
    <col min="1552" max="1794" width="10" style="2"/>
    <col min="1795" max="1795" width="5.25" style="2" customWidth="1"/>
    <col min="1796" max="1796" width="17.5" style="2" customWidth="1"/>
    <col min="1797" max="1797" width="5" style="2" customWidth="1"/>
    <col min="1798" max="1798" width="5.75" style="2" customWidth="1"/>
    <col min="1799" max="1799" width="12.125" style="2" customWidth="1"/>
    <col min="1800" max="1800" width="9.375" style="2" customWidth="1"/>
    <col min="1801" max="1801" width="14.5" style="2" customWidth="1"/>
    <col min="1802" max="1803" width="10.625" style="2" customWidth="1"/>
    <col min="1804" max="1804" width="12.75" style="2" customWidth="1"/>
    <col min="1805" max="1805" width="9.125" style="2" customWidth="1"/>
    <col min="1806" max="1806" width="8.5" style="2" customWidth="1"/>
    <col min="1807" max="1807" width="12.875" style="2" customWidth="1"/>
    <col min="1808" max="2050" width="10" style="2"/>
    <col min="2051" max="2051" width="5.25" style="2" customWidth="1"/>
    <col min="2052" max="2052" width="17.5" style="2" customWidth="1"/>
    <col min="2053" max="2053" width="5" style="2" customWidth="1"/>
    <col min="2054" max="2054" width="5.75" style="2" customWidth="1"/>
    <col min="2055" max="2055" width="12.125" style="2" customWidth="1"/>
    <col min="2056" max="2056" width="9.375" style="2" customWidth="1"/>
    <col min="2057" max="2057" width="14.5" style="2" customWidth="1"/>
    <col min="2058" max="2059" width="10.625" style="2" customWidth="1"/>
    <col min="2060" max="2060" width="12.75" style="2" customWidth="1"/>
    <col min="2061" max="2061" width="9.125" style="2" customWidth="1"/>
    <col min="2062" max="2062" width="8.5" style="2" customWidth="1"/>
    <col min="2063" max="2063" width="12.875" style="2" customWidth="1"/>
    <col min="2064" max="2306" width="10" style="2"/>
    <col min="2307" max="2307" width="5.25" style="2" customWidth="1"/>
    <col min="2308" max="2308" width="17.5" style="2" customWidth="1"/>
    <col min="2309" max="2309" width="5" style="2" customWidth="1"/>
    <col min="2310" max="2310" width="5.75" style="2" customWidth="1"/>
    <col min="2311" max="2311" width="12.125" style="2" customWidth="1"/>
    <col min="2312" max="2312" width="9.375" style="2" customWidth="1"/>
    <col min="2313" max="2313" width="14.5" style="2" customWidth="1"/>
    <col min="2314" max="2315" width="10.625" style="2" customWidth="1"/>
    <col min="2316" max="2316" width="12.75" style="2" customWidth="1"/>
    <col min="2317" max="2317" width="9.125" style="2" customWidth="1"/>
    <col min="2318" max="2318" width="8.5" style="2" customWidth="1"/>
    <col min="2319" max="2319" width="12.875" style="2" customWidth="1"/>
    <col min="2320" max="2562" width="10" style="2"/>
    <col min="2563" max="2563" width="5.25" style="2" customWidth="1"/>
    <col min="2564" max="2564" width="17.5" style="2" customWidth="1"/>
    <col min="2565" max="2565" width="5" style="2" customWidth="1"/>
    <col min="2566" max="2566" width="5.75" style="2" customWidth="1"/>
    <col min="2567" max="2567" width="12.125" style="2" customWidth="1"/>
    <col min="2568" max="2568" width="9.375" style="2" customWidth="1"/>
    <col min="2569" max="2569" width="14.5" style="2" customWidth="1"/>
    <col min="2570" max="2571" width="10.625" style="2" customWidth="1"/>
    <col min="2572" max="2572" width="12.75" style="2" customWidth="1"/>
    <col min="2573" max="2573" width="9.125" style="2" customWidth="1"/>
    <col min="2574" max="2574" width="8.5" style="2" customWidth="1"/>
    <col min="2575" max="2575" width="12.875" style="2" customWidth="1"/>
    <col min="2576" max="2818" width="10" style="2"/>
    <col min="2819" max="2819" width="5.25" style="2" customWidth="1"/>
    <col min="2820" max="2820" width="17.5" style="2" customWidth="1"/>
    <col min="2821" max="2821" width="5" style="2" customWidth="1"/>
    <col min="2822" max="2822" width="5.75" style="2" customWidth="1"/>
    <col min="2823" max="2823" width="12.125" style="2" customWidth="1"/>
    <col min="2824" max="2824" width="9.375" style="2" customWidth="1"/>
    <col min="2825" max="2825" width="14.5" style="2" customWidth="1"/>
    <col min="2826" max="2827" width="10.625" style="2" customWidth="1"/>
    <col min="2828" max="2828" width="12.75" style="2" customWidth="1"/>
    <col min="2829" max="2829" width="9.125" style="2" customWidth="1"/>
    <col min="2830" max="2830" width="8.5" style="2" customWidth="1"/>
    <col min="2831" max="2831" width="12.875" style="2" customWidth="1"/>
    <col min="2832" max="3074" width="10" style="2"/>
    <col min="3075" max="3075" width="5.25" style="2" customWidth="1"/>
    <col min="3076" max="3076" width="17.5" style="2" customWidth="1"/>
    <col min="3077" max="3077" width="5" style="2" customWidth="1"/>
    <col min="3078" max="3078" width="5.75" style="2" customWidth="1"/>
    <col min="3079" max="3079" width="12.125" style="2" customWidth="1"/>
    <col min="3080" max="3080" width="9.375" style="2" customWidth="1"/>
    <col min="3081" max="3081" width="14.5" style="2" customWidth="1"/>
    <col min="3082" max="3083" width="10.625" style="2" customWidth="1"/>
    <col min="3084" max="3084" width="12.75" style="2" customWidth="1"/>
    <col min="3085" max="3085" width="9.125" style="2" customWidth="1"/>
    <col min="3086" max="3086" width="8.5" style="2" customWidth="1"/>
    <col min="3087" max="3087" width="12.875" style="2" customWidth="1"/>
    <col min="3088" max="3330" width="10" style="2"/>
    <col min="3331" max="3331" width="5.25" style="2" customWidth="1"/>
    <col min="3332" max="3332" width="17.5" style="2" customWidth="1"/>
    <col min="3333" max="3333" width="5" style="2" customWidth="1"/>
    <col min="3334" max="3334" width="5.75" style="2" customWidth="1"/>
    <col min="3335" max="3335" width="12.125" style="2" customWidth="1"/>
    <col min="3336" max="3336" width="9.375" style="2" customWidth="1"/>
    <col min="3337" max="3337" width="14.5" style="2" customWidth="1"/>
    <col min="3338" max="3339" width="10.625" style="2" customWidth="1"/>
    <col min="3340" max="3340" width="12.75" style="2" customWidth="1"/>
    <col min="3341" max="3341" width="9.125" style="2" customWidth="1"/>
    <col min="3342" max="3342" width="8.5" style="2" customWidth="1"/>
    <col min="3343" max="3343" width="12.875" style="2" customWidth="1"/>
    <col min="3344" max="3586" width="10" style="2"/>
    <col min="3587" max="3587" width="5.25" style="2" customWidth="1"/>
    <col min="3588" max="3588" width="17.5" style="2" customWidth="1"/>
    <col min="3589" max="3589" width="5" style="2" customWidth="1"/>
    <col min="3590" max="3590" width="5.75" style="2" customWidth="1"/>
    <col min="3591" max="3591" width="12.125" style="2" customWidth="1"/>
    <col min="3592" max="3592" width="9.375" style="2" customWidth="1"/>
    <col min="3593" max="3593" width="14.5" style="2" customWidth="1"/>
    <col min="3594" max="3595" width="10.625" style="2" customWidth="1"/>
    <col min="3596" max="3596" width="12.75" style="2" customWidth="1"/>
    <col min="3597" max="3597" width="9.125" style="2" customWidth="1"/>
    <col min="3598" max="3598" width="8.5" style="2" customWidth="1"/>
    <col min="3599" max="3599" width="12.875" style="2" customWidth="1"/>
    <col min="3600" max="3842" width="10" style="2"/>
    <col min="3843" max="3843" width="5.25" style="2" customWidth="1"/>
    <col min="3844" max="3844" width="17.5" style="2" customWidth="1"/>
    <col min="3845" max="3845" width="5" style="2" customWidth="1"/>
    <col min="3846" max="3846" width="5.75" style="2" customWidth="1"/>
    <col min="3847" max="3847" width="12.125" style="2" customWidth="1"/>
    <col min="3848" max="3848" width="9.375" style="2" customWidth="1"/>
    <col min="3849" max="3849" width="14.5" style="2" customWidth="1"/>
    <col min="3850" max="3851" width="10.625" style="2" customWidth="1"/>
    <col min="3852" max="3852" width="12.75" style="2" customWidth="1"/>
    <col min="3853" max="3853" width="9.125" style="2" customWidth="1"/>
    <col min="3854" max="3854" width="8.5" style="2" customWidth="1"/>
    <col min="3855" max="3855" width="12.875" style="2" customWidth="1"/>
    <col min="3856" max="4098" width="10" style="2"/>
    <col min="4099" max="4099" width="5.25" style="2" customWidth="1"/>
    <col min="4100" max="4100" width="17.5" style="2" customWidth="1"/>
    <col min="4101" max="4101" width="5" style="2" customWidth="1"/>
    <col min="4102" max="4102" width="5.75" style="2" customWidth="1"/>
    <col min="4103" max="4103" width="12.125" style="2" customWidth="1"/>
    <col min="4104" max="4104" width="9.375" style="2" customWidth="1"/>
    <col min="4105" max="4105" width="14.5" style="2" customWidth="1"/>
    <col min="4106" max="4107" width="10.625" style="2" customWidth="1"/>
    <col min="4108" max="4108" width="12.75" style="2" customWidth="1"/>
    <col min="4109" max="4109" width="9.125" style="2" customWidth="1"/>
    <col min="4110" max="4110" width="8.5" style="2" customWidth="1"/>
    <col min="4111" max="4111" width="12.875" style="2" customWidth="1"/>
    <col min="4112" max="4354" width="10" style="2"/>
    <col min="4355" max="4355" width="5.25" style="2" customWidth="1"/>
    <col min="4356" max="4356" width="17.5" style="2" customWidth="1"/>
    <col min="4357" max="4357" width="5" style="2" customWidth="1"/>
    <col min="4358" max="4358" width="5.75" style="2" customWidth="1"/>
    <col min="4359" max="4359" width="12.125" style="2" customWidth="1"/>
    <col min="4360" max="4360" width="9.375" style="2" customWidth="1"/>
    <col min="4361" max="4361" width="14.5" style="2" customWidth="1"/>
    <col min="4362" max="4363" width="10.625" style="2" customWidth="1"/>
    <col min="4364" max="4364" width="12.75" style="2" customWidth="1"/>
    <col min="4365" max="4365" width="9.125" style="2" customWidth="1"/>
    <col min="4366" max="4366" width="8.5" style="2" customWidth="1"/>
    <col min="4367" max="4367" width="12.875" style="2" customWidth="1"/>
    <col min="4368" max="4610" width="10" style="2"/>
    <col min="4611" max="4611" width="5.25" style="2" customWidth="1"/>
    <col min="4612" max="4612" width="17.5" style="2" customWidth="1"/>
    <col min="4613" max="4613" width="5" style="2" customWidth="1"/>
    <col min="4614" max="4614" width="5.75" style="2" customWidth="1"/>
    <col min="4615" max="4615" width="12.125" style="2" customWidth="1"/>
    <col min="4616" max="4616" width="9.375" style="2" customWidth="1"/>
    <col min="4617" max="4617" width="14.5" style="2" customWidth="1"/>
    <col min="4618" max="4619" width="10.625" style="2" customWidth="1"/>
    <col min="4620" max="4620" width="12.75" style="2" customWidth="1"/>
    <col min="4621" max="4621" width="9.125" style="2" customWidth="1"/>
    <col min="4622" max="4622" width="8.5" style="2" customWidth="1"/>
    <col min="4623" max="4623" width="12.875" style="2" customWidth="1"/>
    <col min="4624" max="4866" width="10" style="2"/>
    <col min="4867" max="4867" width="5.25" style="2" customWidth="1"/>
    <col min="4868" max="4868" width="17.5" style="2" customWidth="1"/>
    <col min="4869" max="4869" width="5" style="2" customWidth="1"/>
    <col min="4870" max="4870" width="5.75" style="2" customWidth="1"/>
    <col min="4871" max="4871" width="12.125" style="2" customWidth="1"/>
    <col min="4872" max="4872" width="9.375" style="2" customWidth="1"/>
    <col min="4873" max="4873" width="14.5" style="2" customWidth="1"/>
    <col min="4874" max="4875" width="10.625" style="2" customWidth="1"/>
    <col min="4876" max="4876" width="12.75" style="2" customWidth="1"/>
    <col min="4877" max="4877" width="9.125" style="2" customWidth="1"/>
    <col min="4878" max="4878" width="8.5" style="2" customWidth="1"/>
    <col min="4879" max="4879" width="12.875" style="2" customWidth="1"/>
    <col min="4880" max="5122" width="10" style="2"/>
    <col min="5123" max="5123" width="5.25" style="2" customWidth="1"/>
    <col min="5124" max="5124" width="17.5" style="2" customWidth="1"/>
    <col min="5125" max="5125" width="5" style="2" customWidth="1"/>
    <col min="5126" max="5126" width="5.75" style="2" customWidth="1"/>
    <col min="5127" max="5127" width="12.125" style="2" customWidth="1"/>
    <col min="5128" max="5128" width="9.375" style="2" customWidth="1"/>
    <col min="5129" max="5129" width="14.5" style="2" customWidth="1"/>
    <col min="5130" max="5131" width="10.625" style="2" customWidth="1"/>
    <col min="5132" max="5132" width="12.75" style="2" customWidth="1"/>
    <col min="5133" max="5133" width="9.125" style="2" customWidth="1"/>
    <col min="5134" max="5134" width="8.5" style="2" customWidth="1"/>
    <col min="5135" max="5135" width="12.875" style="2" customWidth="1"/>
    <col min="5136" max="5378" width="10" style="2"/>
    <col min="5379" max="5379" width="5.25" style="2" customWidth="1"/>
    <col min="5380" max="5380" width="17.5" style="2" customWidth="1"/>
    <col min="5381" max="5381" width="5" style="2" customWidth="1"/>
    <col min="5382" max="5382" width="5.75" style="2" customWidth="1"/>
    <col min="5383" max="5383" width="12.125" style="2" customWidth="1"/>
    <col min="5384" max="5384" width="9.375" style="2" customWidth="1"/>
    <col min="5385" max="5385" width="14.5" style="2" customWidth="1"/>
    <col min="5386" max="5387" width="10.625" style="2" customWidth="1"/>
    <col min="5388" max="5388" width="12.75" style="2" customWidth="1"/>
    <col min="5389" max="5389" width="9.125" style="2" customWidth="1"/>
    <col min="5390" max="5390" width="8.5" style="2" customWidth="1"/>
    <col min="5391" max="5391" width="12.875" style="2" customWidth="1"/>
    <col min="5392" max="5634" width="10" style="2"/>
    <col min="5635" max="5635" width="5.25" style="2" customWidth="1"/>
    <col min="5636" max="5636" width="17.5" style="2" customWidth="1"/>
    <col min="5637" max="5637" width="5" style="2" customWidth="1"/>
    <col min="5638" max="5638" width="5.75" style="2" customWidth="1"/>
    <col min="5639" max="5639" width="12.125" style="2" customWidth="1"/>
    <col min="5640" max="5640" width="9.375" style="2" customWidth="1"/>
    <col min="5641" max="5641" width="14.5" style="2" customWidth="1"/>
    <col min="5642" max="5643" width="10.625" style="2" customWidth="1"/>
    <col min="5644" max="5644" width="12.75" style="2" customWidth="1"/>
    <col min="5645" max="5645" width="9.125" style="2" customWidth="1"/>
    <col min="5646" max="5646" width="8.5" style="2" customWidth="1"/>
    <col min="5647" max="5647" width="12.875" style="2" customWidth="1"/>
    <col min="5648" max="5890" width="10" style="2"/>
    <col min="5891" max="5891" width="5.25" style="2" customWidth="1"/>
    <col min="5892" max="5892" width="17.5" style="2" customWidth="1"/>
    <col min="5893" max="5893" width="5" style="2" customWidth="1"/>
    <col min="5894" max="5894" width="5.75" style="2" customWidth="1"/>
    <col min="5895" max="5895" width="12.125" style="2" customWidth="1"/>
    <col min="5896" max="5896" width="9.375" style="2" customWidth="1"/>
    <col min="5897" max="5897" width="14.5" style="2" customWidth="1"/>
    <col min="5898" max="5899" width="10.625" style="2" customWidth="1"/>
    <col min="5900" max="5900" width="12.75" style="2" customWidth="1"/>
    <col min="5901" max="5901" width="9.125" style="2" customWidth="1"/>
    <col min="5902" max="5902" width="8.5" style="2" customWidth="1"/>
    <col min="5903" max="5903" width="12.875" style="2" customWidth="1"/>
    <col min="5904" max="6146" width="10" style="2"/>
    <col min="6147" max="6147" width="5.25" style="2" customWidth="1"/>
    <col min="6148" max="6148" width="17.5" style="2" customWidth="1"/>
    <col min="6149" max="6149" width="5" style="2" customWidth="1"/>
    <col min="6150" max="6150" width="5.75" style="2" customWidth="1"/>
    <col min="6151" max="6151" width="12.125" style="2" customWidth="1"/>
    <col min="6152" max="6152" width="9.375" style="2" customWidth="1"/>
    <col min="6153" max="6153" width="14.5" style="2" customWidth="1"/>
    <col min="6154" max="6155" width="10.625" style="2" customWidth="1"/>
    <col min="6156" max="6156" width="12.75" style="2" customWidth="1"/>
    <col min="6157" max="6157" width="9.125" style="2" customWidth="1"/>
    <col min="6158" max="6158" width="8.5" style="2" customWidth="1"/>
    <col min="6159" max="6159" width="12.875" style="2" customWidth="1"/>
    <col min="6160" max="6402" width="10" style="2"/>
    <col min="6403" max="6403" width="5.25" style="2" customWidth="1"/>
    <col min="6404" max="6404" width="17.5" style="2" customWidth="1"/>
    <col min="6405" max="6405" width="5" style="2" customWidth="1"/>
    <col min="6406" max="6406" width="5.75" style="2" customWidth="1"/>
    <col min="6407" max="6407" width="12.125" style="2" customWidth="1"/>
    <col min="6408" max="6408" width="9.375" style="2" customWidth="1"/>
    <col min="6409" max="6409" width="14.5" style="2" customWidth="1"/>
    <col min="6410" max="6411" width="10.625" style="2" customWidth="1"/>
    <col min="6412" max="6412" width="12.75" style="2" customWidth="1"/>
    <col min="6413" max="6413" width="9.125" style="2" customWidth="1"/>
    <col min="6414" max="6414" width="8.5" style="2" customWidth="1"/>
    <col min="6415" max="6415" width="12.875" style="2" customWidth="1"/>
    <col min="6416" max="6658" width="10" style="2"/>
    <col min="6659" max="6659" width="5.25" style="2" customWidth="1"/>
    <col min="6660" max="6660" width="17.5" style="2" customWidth="1"/>
    <col min="6661" max="6661" width="5" style="2" customWidth="1"/>
    <col min="6662" max="6662" width="5.75" style="2" customWidth="1"/>
    <col min="6663" max="6663" width="12.125" style="2" customWidth="1"/>
    <col min="6664" max="6664" width="9.375" style="2" customWidth="1"/>
    <col min="6665" max="6665" width="14.5" style="2" customWidth="1"/>
    <col min="6666" max="6667" width="10.625" style="2" customWidth="1"/>
    <col min="6668" max="6668" width="12.75" style="2" customWidth="1"/>
    <col min="6669" max="6669" width="9.125" style="2" customWidth="1"/>
    <col min="6670" max="6670" width="8.5" style="2" customWidth="1"/>
    <col min="6671" max="6671" width="12.875" style="2" customWidth="1"/>
    <col min="6672" max="6914" width="10" style="2"/>
    <col min="6915" max="6915" width="5.25" style="2" customWidth="1"/>
    <col min="6916" max="6916" width="17.5" style="2" customWidth="1"/>
    <col min="6917" max="6917" width="5" style="2" customWidth="1"/>
    <col min="6918" max="6918" width="5.75" style="2" customWidth="1"/>
    <col min="6919" max="6919" width="12.125" style="2" customWidth="1"/>
    <col min="6920" max="6920" width="9.375" style="2" customWidth="1"/>
    <col min="6921" max="6921" width="14.5" style="2" customWidth="1"/>
    <col min="6922" max="6923" width="10.625" style="2" customWidth="1"/>
    <col min="6924" max="6924" width="12.75" style="2" customWidth="1"/>
    <col min="6925" max="6925" width="9.125" style="2" customWidth="1"/>
    <col min="6926" max="6926" width="8.5" style="2" customWidth="1"/>
    <col min="6927" max="6927" width="12.875" style="2" customWidth="1"/>
    <col min="6928" max="7170" width="10" style="2"/>
    <col min="7171" max="7171" width="5.25" style="2" customWidth="1"/>
    <col min="7172" max="7172" width="17.5" style="2" customWidth="1"/>
    <col min="7173" max="7173" width="5" style="2" customWidth="1"/>
    <col min="7174" max="7174" width="5.75" style="2" customWidth="1"/>
    <col min="7175" max="7175" width="12.125" style="2" customWidth="1"/>
    <col min="7176" max="7176" width="9.375" style="2" customWidth="1"/>
    <col min="7177" max="7177" width="14.5" style="2" customWidth="1"/>
    <col min="7178" max="7179" width="10.625" style="2" customWidth="1"/>
    <col min="7180" max="7180" width="12.75" style="2" customWidth="1"/>
    <col min="7181" max="7181" width="9.125" style="2" customWidth="1"/>
    <col min="7182" max="7182" width="8.5" style="2" customWidth="1"/>
    <col min="7183" max="7183" width="12.875" style="2" customWidth="1"/>
    <col min="7184" max="7426" width="10" style="2"/>
    <col min="7427" max="7427" width="5.25" style="2" customWidth="1"/>
    <col min="7428" max="7428" width="17.5" style="2" customWidth="1"/>
    <col min="7429" max="7429" width="5" style="2" customWidth="1"/>
    <col min="7430" max="7430" width="5.75" style="2" customWidth="1"/>
    <col min="7431" max="7431" width="12.125" style="2" customWidth="1"/>
    <col min="7432" max="7432" width="9.375" style="2" customWidth="1"/>
    <col min="7433" max="7433" width="14.5" style="2" customWidth="1"/>
    <col min="7434" max="7435" width="10.625" style="2" customWidth="1"/>
    <col min="7436" max="7436" width="12.75" style="2" customWidth="1"/>
    <col min="7437" max="7437" width="9.125" style="2" customWidth="1"/>
    <col min="7438" max="7438" width="8.5" style="2" customWidth="1"/>
    <col min="7439" max="7439" width="12.875" style="2" customWidth="1"/>
    <col min="7440" max="7682" width="10" style="2"/>
    <col min="7683" max="7683" width="5.25" style="2" customWidth="1"/>
    <col min="7684" max="7684" width="17.5" style="2" customWidth="1"/>
    <col min="7685" max="7685" width="5" style="2" customWidth="1"/>
    <col min="7686" max="7686" width="5.75" style="2" customWidth="1"/>
    <col min="7687" max="7687" width="12.125" style="2" customWidth="1"/>
    <col min="7688" max="7688" width="9.375" style="2" customWidth="1"/>
    <col min="7689" max="7689" width="14.5" style="2" customWidth="1"/>
    <col min="7690" max="7691" width="10.625" style="2" customWidth="1"/>
    <col min="7692" max="7692" width="12.75" style="2" customWidth="1"/>
    <col min="7693" max="7693" width="9.125" style="2" customWidth="1"/>
    <col min="7694" max="7694" width="8.5" style="2" customWidth="1"/>
    <col min="7695" max="7695" width="12.875" style="2" customWidth="1"/>
    <col min="7696" max="7938" width="10" style="2"/>
    <col min="7939" max="7939" width="5.25" style="2" customWidth="1"/>
    <col min="7940" max="7940" width="17.5" style="2" customWidth="1"/>
    <col min="7941" max="7941" width="5" style="2" customWidth="1"/>
    <col min="7942" max="7942" width="5.75" style="2" customWidth="1"/>
    <col min="7943" max="7943" width="12.125" style="2" customWidth="1"/>
    <col min="7944" max="7944" width="9.375" style="2" customWidth="1"/>
    <col min="7945" max="7945" width="14.5" style="2" customWidth="1"/>
    <col min="7946" max="7947" width="10.625" style="2" customWidth="1"/>
    <col min="7948" max="7948" width="12.75" style="2" customWidth="1"/>
    <col min="7949" max="7949" width="9.125" style="2" customWidth="1"/>
    <col min="7950" max="7950" width="8.5" style="2" customWidth="1"/>
    <col min="7951" max="7951" width="12.875" style="2" customWidth="1"/>
    <col min="7952" max="8194" width="10" style="2"/>
    <col min="8195" max="8195" width="5.25" style="2" customWidth="1"/>
    <col min="8196" max="8196" width="17.5" style="2" customWidth="1"/>
    <col min="8197" max="8197" width="5" style="2" customWidth="1"/>
    <col min="8198" max="8198" width="5.75" style="2" customWidth="1"/>
    <col min="8199" max="8199" width="12.125" style="2" customWidth="1"/>
    <col min="8200" max="8200" width="9.375" style="2" customWidth="1"/>
    <col min="8201" max="8201" width="14.5" style="2" customWidth="1"/>
    <col min="8202" max="8203" width="10.625" style="2" customWidth="1"/>
    <col min="8204" max="8204" width="12.75" style="2" customWidth="1"/>
    <col min="8205" max="8205" width="9.125" style="2" customWidth="1"/>
    <col min="8206" max="8206" width="8.5" style="2" customWidth="1"/>
    <col min="8207" max="8207" width="12.875" style="2" customWidth="1"/>
    <col min="8208" max="8450" width="10" style="2"/>
    <col min="8451" max="8451" width="5.25" style="2" customWidth="1"/>
    <col min="8452" max="8452" width="17.5" style="2" customWidth="1"/>
    <col min="8453" max="8453" width="5" style="2" customWidth="1"/>
    <col min="8454" max="8454" width="5.75" style="2" customWidth="1"/>
    <col min="8455" max="8455" width="12.125" style="2" customWidth="1"/>
    <col min="8456" max="8456" width="9.375" style="2" customWidth="1"/>
    <col min="8457" max="8457" width="14.5" style="2" customWidth="1"/>
    <col min="8458" max="8459" width="10.625" style="2" customWidth="1"/>
    <col min="8460" max="8460" width="12.75" style="2" customWidth="1"/>
    <col min="8461" max="8461" width="9.125" style="2" customWidth="1"/>
    <col min="8462" max="8462" width="8.5" style="2" customWidth="1"/>
    <col min="8463" max="8463" width="12.875" style="2" customWidth="1"/>
    <col min="8464" max="8706" width="10" style="2"/>
    <col min="8707" max="8707" width="5.25" style="2" customWidth="1"/>
    <col min="8708" max="8708" width="17.5" style="2" customWidth="1"/>
    <col min="8709" max="8709" width="5" style="2" customWidth="1"/>
    <col min="8710" max="8710" width="5.75" style="2" customWidth="1"/>
    <col min="8711" max="8711" width="12.125" style="2" customWidth="1"/>
    <col min="8712" max="8712" width="9.375" style="2" customWidth="1"/>
    <col min="8713" max="8713" width="14.5" style="2" customWidth="1"/>
    <col min="8714" max="8715" width="10.625" style="2" customWidth="1"/>
    <col min="8716" max="8716" width="12.75" style="2" customWidth="1"/>
    <col min="8717" max="8717" width="9.125" style="2" customWidth="1"/>
    <col min="8718" max="8718" width="8.5" style="2" customWidth="1"/>
    <col min="8719" max="8719" width="12.875" style="2" customWidth="1"/>
    <col min="8720" max="8962" width="10" style="2"/>
    <col min="8963" max="8963" width="5.25" style="2" customWidth="1"/>
    <col min="8964" max="8964" width="17.5" style="2" customWidth="1"/>
    <col min="8965" max="8965" width="5" style="2" customWidth="1"/>
    <col min="8966" max="8966" width="5.75" style="2" customWidth="1"/>
    <col min="8967" max="8967" width="12.125" style="2" customWidth="1"/>
    <col min="8968" max="8968" width="9.375" style="2" customWidth="1"/>
    <col min="8969" max="8969" width="14.5" style="2" customWidth="1"/>
    <col min="8970" max="8971" width="10.625" style="2" customWidth="1"/>
    <col min="8972" max="8972" width="12.75" style="2" customWidth="1"/>
    <col min="8973" max="8973" width="9.125" style="2" customWidth="1"/>
    <col min="8974" max="8974" width="8.5" style="2" customWidth="1"/>
    <col min="8975" max="8975" width="12.875" style="2" customWidth="1"/>
    <col min="8976" max="9218" width="10" style="2"/>
    <col min="9219" max="9219" width="5.25" style="2" customWidth="1"/>
    <col min="9220" max="9220" width="17.5" style="2" customWidth="1"/>
    <col min="9221" max="9221" width="5" style="2" customWidth="1"/>
    <col min="9222" max="9222" width="5.75" style="2" customWidth="1"/>
    <col min="9223" max="9223" width="12.125" style="2" customWidth="1"/>
    <col min="9224" max="9224" width="9.375" style="2" customWidth="1"/>
    <col min="9225" max="9225" width="14.5" style="2" customWidth="1"/>
    <col min="9226" max="9227" width="10.625" style="2" customWidth="1"/>
    <col min="9228" max="9228" width="12.75" style="2" customWidth="1"/>
    <col min="9229" max="9229" width="9.125" style="2" customWidth="1"/>
    <col min="9230" max="9230" width="8.5" style="2" customWidth="1"/>
    <col min="9231" max="9231" width="12.875" style="2" customWidth="1"/>
    <col min="9232" max="9474" width="10" style="2"/>
    <col min="9475" max="9475" width="5.25" style="2" customWidth="1"/>
    <col min="9476" max="9476" width="17.5" style="2" customWidth="1"/>
    <col min="9477" max="9477" width="5" style="2" customWidth="1"/>
    <col min="9478" max="9478" width="5.75" style="2" customWidth="1"/>
    <col min="9479" max="9479" width="12.125" style="2" customWidth="1"/>
    <col min="9480" max="9480" width="9.375" style="2" customWidth="1"/>
    <col min="9481" max="9481" width="14.5" style="2" customWidth="1"/>
    <col min="9482" max="9483" width="10.625" style="2" customWidth="1"/>
    <col min="9484" max="9484" width="12.75" style="2" customWidth="1"/>
    <col min="9485" max="9485" width="9.125" style="2" customWidth="1"/>
    <col min="9486" max="9486" width="8.5" style="2" customWidth="1"/>
    <col min="9487" max="9487" width="12.875" style="2" customWidth="1"/>
    <col min="9488" max="9730" width="10" style="2"/>
    <col min="9731" max="9731" width="5.25" style="2" customWidth="1"/>
    <col min="9732" max="9732" width="17.5" style="2" customWidth="1"/>
    <col min="9733" max="9733" width="5" style="2" customWidth="1"/>
    <col min="9734" max="9734" width="5.75" style="2" customWidth="1"/>
    <col min="9735" max="9735" width="12.125" style="2" customWidth="1"/>
    <col min="9736" max="9736" width="9.375" style="2" customWidth="1"/>
    <col min="9737" max="9737" width="14.5" style="2" customWidth="1"/>
    <col min="9738" max="9739" width="10.625" style="2" customWidth="1"/>
    <col min="9740" max="9740" width="12.75" style="2" customWidth="1"/>
    <col min="9741" max="9741" width="9.125" style="2" customWidth="1"/>
    <col min="9742" max="9742" width="8.5" style="2" customWidth="1"/>
    <col min="9743" max="9743" width="12.875" style="2" customWidth="1"/>
    <col min="9744" max="9986" width="10" style="2"/>
    <col min="9987" max="9987" width="5.25" style="2" customWidth="1"/>
    <col min="9988" max="9988" width="17.5" style="2" customWidth="1"/>
    <col min="9989" max="9989" width="5" style="2" customWidth="1"/>
    <col min="9990" max="9990" width="5.75" style="2" customWidth="1"/>
    <col min="9991" max="9991" width="12.125" style="2" customWidth="1"/>
    <col min="9992" max="9992" width="9.375" style="2" customWidth="1"/>
    <col min="9993" max="9993" width="14.5" style="2" customWidth="1"/>
    <col min="9994" max="9995" width="10.625" style="2" customWidth="1"/>
    <col min="9996" max="9996" width="12.75" style="2" customWidth="1"/>
    <col min="9997" max="9997" width="9.125" style="2" customWidth="1"/>
    <col min="9998" max="9998" width="8.5" style="2" customWidth="1"/>
    <col min="9999" max="9999" width="12.875" style="2" customWidth="1"/>
    <col min="10000" max="10242" width="10" style="2"/>
    <col min="10243" max="10243" width="5.25" style="2" customWidth="1"/>
    <col min="10244" max="10244" width="17.5" style="2" customWidth="1"/>
    <col min="10245" max="10245" width="5" style="2" customWidth="1"/>
    <col min="10246" max="10246" width="5.75" style="2" customWidth="1"/>
    <col min="10247" max="10247" width="12.125" style="2" customWidth="1"/>
    <col min="10248" max="10248" width="9.375" style="2" customWidth="1"/>
    <col min="10249" max="10249" width="14.5" style="2" customWidth="1"/>
    <col min="10250" max="10251" width="10.625" style="2" customWidth="1"/>
    <col min="10252" max="10252" width="12.75" style="2" customWidth="1"/>
    <col min="10253" max="10253" width="9.125" style="2" customWidth="1"/>
    <col min="10254" max="10254" width="8.5" style="2" customWidth="1"/>
    <col min="10255" max="10255" width="12.875" style="2" customWidth="1"/>
    <col min="10256" max="10498" width="10" style="2"/>
    <col min="10499" max="10499" width="5.25" style="2" customWidth="1"/>
    <col min="10500" max="10500" width="17.5" style="2" customWidth="1"/>
    <col min="10501" max="10501" width="5" style="2" customWidth="1"/>
    <col min="10502" max="10502" width="5.75" style="2" customWidth="1"/>
    <col min="10503" max="10503" width="12.125" style="2" customWidth="1"/>
    <col min="10504" max="10504" width="9.375" style="2" customWidth="1"/>
    <col min="10505" max="10505" width="14.5" style="2" customWidth="1"/>
    <col min="10506" max="10507" width="10.625" style="2" customWidth="1"/>
    <col min="10508" max="10508" width="12.75" style="2" customWidth="1"/>
    <col min="10509" max="10509" width="9.125" style="2" customWidth="1"/>
    <col min="10510" max="10510" width="8.5" style="2" customWidth="1"/>
    <col min="10511" max="10511" width="12.875" style="2" customWidth="1"/>
    <col min="10512" max="10754" width="10" style="2"/>
    <col min="10755" max="10755" width="5.25" style="2" customWidth="1"/>
    <col min="10756" max="10756" width="17.5" style="2" customWidth="1"/>
    <col min="10757" max="10757" width="5" style="2" customWidth="1"/>
    <col min="10758" max="10758" width="5.75" style="2" customWidth="1"/>
    <col min="10759" max="10759" width="12.125" style="2" customWidth="1"/>
    <col min="10760" max="10760" width="9.375" style="2" customWidth="1"/>
    <col min="10761" max="10761" width="14.5" style="2" customWidth="1"/>
    <col min="10762" max="10763" width="10.625" style="2" customWidth="1"/>
    <col min="10764" max="10764" width="12.75" style="2" customWidth="1"/>
    <col min="10765" max="10765" width="9.125" style="2" customWidth="1"/>
    <col min="10766" max="10766" width="8.5" style="2" customWidth="1"/>
    <col min="10767" max="10767" width="12.875" style="2" customWidth="1"/>
    <col min="10768" max="11010" width="10" style="2"/>
    <col min="11011" max="11011" width="5.25" style="2" customWidth="1"/>
    <col min="11012" max="11012" width="17.5" style="2" customWidth="1"/>
    <col min="11013" max="11013" width="5" style="2" customWidth="1"/>
    <col min="11014" max="11014" width="5.75" style="2" customWidth="1"/>
    <col min="11015" max="11015" width="12.125" style="2" customWidth="1"/>
    <col min="11016" max="11016" width="9.375" style="2" customWidth="1"/>
    <col min="11017" max="11017" width="14.5" style="2" customWidth="1"/>
    <col min="11018" max="11019" width="10.625" style="2" customWidth="1"/>
    <col min="11020" max="11020" width="12.75" style="2" customWidth="1"/>
    <col min="11021" max="11021" width="9.125" style="2" customWidth="1"/>
    <col min="11022" max="11022" width="8.5" style="2" customWidth="1"/>
    <col min="11023" max="11023" width="12.875" style="2" customWidth="1"/>
    <col min="11024" max="11266" width="10" style="2"/>
    <col min="11267" max="11267" width="5.25" style="2" customWidth="1"/>
    <col min="11268" max="11268" width="17.5" style="2" customWidth="1"/>
    <col min="11269" max="11269" width="5" style="2" customWidth="1"/>
    <col min="11270" max="11270" width="5.75" style="2" customWidth="1"/>
    <col min="11271" max="11271" width="12.125" style="2" customWidth="1"/>
    <col min="11272" max="11272" width="9.375" style="2" customWidth="1"/>
    <col min="11273" max="11273" width="14.5" style="2" customWidth="1"/>
    <col min="11274" max="11275" width="10.625" style="2" customWidth="1"/>
    <col min="11276" max="11276" width="12.75" style="2" customWidth="1"/>
    <col min="11277" max="11277" width="9.125" style="2" customWidth="1"/>
    <col min="11278" max="11278" width="8.5" style="2" customWidth="1"/>
    <col min="11279" max="11279" width="12.875" style="2" customWidth="1"/>
    <col min="11280" max="11522" width="10" style="2"/>
    <col min="11523" max="11523" width="5.25" style="2" customWidth="1"/>
    <col min="11524" max="11524" width="17.5" style="2" customWidth="1"/>
    <col min="11525" max="11525" width="5" style="2" customWidth="1"/>
    <col min="11526" max="11526" width="5.75" style="2" customWidth="1"/>
    <col min="11527" max="11527" width="12.125" style="2" customWidth="1"/>
    <col min="11528" max="11528" width="9.375" style="2" customWidth="1"/>
    <col min="11529" max="11529" width="14.5" style="2" customWidth="1"/>
    <col min="11530" max="11531" width="10.625" style="2" customWidth="1"/>
    <col min="11532" max="11532" width="12.75" style="2" customWidth="1"/>
    <col min="11533" max="11533" width="9.125" style="2" customWidth="1"/>
    <col min="11534" max="11534" width="8.5" style="2" customWidth="1"/>
    <col min="11535" max="11535" width="12.875" style="2" customWidth="1"/>
    <col min="11536" max="11778" width="10" style="2"/>
    <col min="11779" max="11779" width="5.25" style="2" customWidth="1"/>
    <col min="11780" max="11780" width="17.5" style="2" customWidth="1"/>
    <col min="11781" max="11781" width="5" style="2" customWidth="1"/>
    <col min="11782" max="11782" width="5.75" style="2" customWidth="1"/>
    <col min="11783" max="11783" width="12.125" style="2" customWidth="1"/>
    <col min="11784" max="11784" width="9.375" style="2" customWidth="1"/>
    <col min="11785" max="11785" width="14.5" style="2" customWidth="1"/>
    <col min="11786" max="11787" width="10.625" style="2" customWidth="1"/>
    <col min="11788" max="11788" width="12.75" style="2" customWidth="1"/>
    <col min="11789" max="11789" width="9.125" style="2" customWidth="1"/>
    <col min="11790" max="11790" width="8.5" style="2" customWidth="1"/>
    <col min="11791" max="11791" width="12.875" style="2" customWidth="1"/>
    <col min="11792" max="12034" width="10" style="2"/>
    <col min="12035" max="12035" width="5.25" style="2" customWidth="1"/>
    <col min="12036" max="12036" width="17.5" style="2" customWidth="1"/>
    <col min="12037" max="12037" width="5" style="2" customWidth="1"/>
    <col min="12038" max="12038" width="5.75" style="2" customWidth="1"/>
    <col min="12039" max="12039" width="12.125" style="2" customWidth="1"/>
    <col min="12040" max="12040" width="9.375" style="2" customWidth="1"/>
    <col min="12041" max="12041" width="14.5" style="2" customWidth="1"/>
    <col min="12042" max="12043" width="10.625" style="2" customWidth="1"/>
    <col min="12044" max="12044" width="12.75" style="2" customWidth="1"/>
    <col min="12045" max="12045" width="9.125" style="2" customWidth="1"/>
    <col min="12046" max="12046" width="8.5" style="2" customWidth="1"/>
    <col min="12047" max="12047" width="12.875" style="2" customWidth="1"/>
    <col min="12048" max="12290" width="10" style="2"/>
    <col min="12291" max="12291" width="5.25" style="2" customWidth="1"/>
    <col min="12292" max="12292" width="17.5" style="2" customWidth="1"/>
    <col min="12293" max="12293" width="5" style="2" customWidth="1"/>
    <col min="12294" max="12294" width="5.75" style="2" customWidth="1"/>
    <col min="12295" max="12295" width="12.125" style="2" customWidth="1"/>
    <col min="12296" max="12296" width="9.375" style="2" customWidth="1"/>
    <col min="12297" max="12297" width="14.5" style="2" customWidth="1"/>
    <col min="12298" max="12299" width="10.625" style="2" customWidth="1"/>
    <col min="12300" max="12300" width="12.75" style="2" customWidth="1"/>
    <col min="12301" max="12301" width="9.125" style="2" customWidth="1"/>
    <col min="12302" max="12302" width="8.5" style="2" customWidth="1"/>
    <col min="12303" max="12303" width="12.875" style="2" customWidth="1"/>
    <col min="12304" max="12546" width="10" style="2"/>
    <col min="12547" max="12547" width="5.25" style="2" customWidth="1"/>
    <col min="12548" max="12548" width="17.5" style="2" customWidth="1"/>
    <col min="12549" max="12549" width="5" style="2" customWidth="1"/>
    <col min="12550" max="12550" width="5.75" style="2" customWidth="1"/>
    <col min="12551" max="12551" width="12.125" style="2" customWidth="1"/>
    <col min="12552" max="12552" width="9.375" style="2" customWidth="1"/>
    <col min="12553" max="12553" width="14.5" style="2" customWidth="1"/>
    <col min="12554" max="12555" width="10.625" style="2" customWidth="1"/>
    <col min="12556" max="12556" width="12.75" style="2" customWidth="1"/>
    <col min="12557" max="12557" width="9.125" style="2" customWidth="1"/>
    <col min="12558" max="12558" width="8.5" style="2" customWidth="1"/>
    <col min="12559" max="12559" width="12.875" style="2" customWidth="1"/>
    <col min="12560" max="12802" width="10" style="2"/>
    <col min="12803" max="12803" width="5.25" style="2" customWidth="1"/>
    <col min="12804" max="12804" width="17.5" style="2" customWidth="1"/>
    <col min="12805" max="12805" width="5" style="2" customWidth="1"/>
    <col min="12806" max="12806" width="5.75" style="2" customWidth="1"/>
    <col min="12807" max="12807" width="12.125" style="2" customWidth="1"/>
    <col min="12808" max="12808" width="9.375" style="2" customWidth="1"/>
    <col min="12809" max="12809" width="14.5" style="2" customWidth="1"/>
    <col min="12810" max="12811" width="10.625" style="2" customWidth="1"/>
    <col min="12812" max="12812" width="12.75" style="2" customWidth="1"/>
    <col min="12813" max="12813" width="9.125" style="2" customWidth="1"/>
    <col min="12814" max="12814" width="8.5" style="2" customWidth="1"/>
    <col min="12815" max="12815" width="12.875" style="2" customWidth="1"/>
    <col min="12816" max="13058" width="10" style="2"/>
    <col min="13059" max="13059" width="5.25" style="2" customWidth="1"/>
    <col min="13060" max="13060" width="17.5" style="2" customWidth="1"/>
    <col min="13061" max="13061" width="5" style="2" customWidth="1"/>
    <col min="13062" max="13062" width="5.75" style="2" customWidth="1"/>
    <col min="13063" max="13063" width="12.125" style="2" customWidth="1"/>
    <col min="13064" max="13064" width="9.375" style="2" customWidth="1"/>
    <col min="13065" max="13065" width="14.5" style="2" customWidth="1"/>
    <col min="13066" max="13067" width="10.625" style="2" customWidth="1"/>
    <col min="13068" max="13068" width="12.75" style="2" customWidth="1"/>
    <col min="13069" max="13069" width="9.125" style="2" customWidth="1"/>
    <col min="13070" max="13070" width="8.5" style="2" customWidth="1"/>
    <col min="13071" max="13071" width="12.875" style="2" customWidth="1"/>
    <col min="13072" max="13314" width="10" style="2"/>
    <col min="13315" max="13315" width="5.25" style="2" customWidth="1"/>
    <col min="13316" max="13316" width="17.5" style="2" customWidth="1"/>
    <col min="13317" max="13317" width="5" style="2" customWidth="1"/>
    <col min="13318" max="13318" width="5.75" style="2" customWidth="1"/>
    <col min="13319" max="13319" width="12.125" style="2" customWidth="1"/>
    <col min="13320" max="13320" width="9.375" style="2" customWidth="1"/>
    <col min="13321" max="13321" width="14.5" style="2" customWidth="1"/>
    <col min="13322" max="13323" width="10.625" style="2" customWidth="1"/>
    <col min="13324" max="13324" width="12.75" style="2" customWidth="1"/>
    <col min="13325" max="13325" width="9.125" style="2" customWidth="1"/>
    <col min="13326" max="13326" width="8.5" style="2" customWidth="1"/>
    <col min="13327" max="13327" width="12.875" style="2" customWidth="1"/>
    <col min="13328" max="13570" width="10" style="2"/>
    <col min="13571" max="13571" width="5.25" style="2" customWidth="1"/>
    <col min="13572" max="13572" width="17.5" style="2" customWidth="1"/>
    <col min="13573" max="13573" width="5" style="2" customWidth="1"/>
    <col min="13574" max="13574" width="5.75" style="2" customWidth="1"/>
    <col min="13575" max="13575" width="12.125" style="2" customWidth="1"/>
    <col min="13576" max="13576" width="9.375" style="2" customWidth="1"/>
    <col min="13577" max="13577" width="14.5" style="2" customWidth="1"/>
    <col min="13578" max="13579" width="10.625" style="2" customWidth="1"/>
    <col min="13580" max="13580" width="12.75" style="2" customWidth="1"/>
    <col min="13581" max="13581" width="9.125" style="2" customWidth="1"/>
    <col min="13582" max="13582" width="8.5" style="2" customWidth="1"/>
    <col min="13583" max="13583" width="12.875" style="2" customWidth="1"/>
    <col min="13584" max="13826" width="10" style="2"/>
    <col min="13827" max="13827" width="5.25" style="2" customWidth="1"/>
    <col min="13828" max="13828" width="17.5" style="2" customWidth="1"/>
    <col min="13829" max="13829" width="5" style="2" customWidth="1"/>
    <col min="13830" max="13830" width="5.75" style="2" customWidth="1"/>
    <col min="13831" max="13831" width="12.125" style="2" customWidth="1"/>
    <col min="13832" max="13832" width="9.375" style="2" customWidth="1"/>
    <col min="13833" max="13833" width="14.5" style="2" customWidth="1"/>
    <col min="13834" max="13835" width="10.625" style="2" customWidth="1"/>
    <col min="13836" max="13836" width="12.75" style="2" customWidth="1"/>
    <col min="13837" max="13837" width="9.125" style="2" customWidth="1"/>
    <col min="13838" max="13838" width="8.5" style="2" customWidth="1"/>
    <col min="13839" max="13839" width="12.875" style="2" customWidth="1"/>
    <col min="13840" max="14082" width="10" style="2"/>
    <col min="14083" max="14083" width="5.25" style="2" customWidth="1"/>
    <col min="14084" max="14084" width="17.5" style="2" customWidth="1"/>
    <col min="14085" max="14085" width="5" style="2" customWidth="1"/>
    <col min="14086" max="14086" width="5.75" style="2" customWidth="1"/>
    <col min="14087" max="14087" width="12.125" style="2" customWidth="1"/>
    <col min="14088" max="14088" width="9.375" style="2" customWidth="1"/>
    <col min="14089" max="14089" width="14.5" style="2" customWidth="1"/>
    <col min="14090" max="14091" width="10.625" style="2" customWidth="1"/>
    <col min="14092" max="14092" width="12.75" style="2" customWidth="1"/>
    <col min="14093" max="14093" width="9.125" style="2" customWidth="1"/>
    <col min="14094" max="14094" width="8.5" style="2" customWidth="1"/>
    <col min="14095" max="14095" width="12.875" style="2" customWidth="1"/>
    <col min="14096" max="14338" width="10" style="2"/>
    <col min="14339" max="14339" width="5.25" style="2" customWidth="1"/>
    <col min="14340" max="14340" width="17.5" style="2" customWidth="1"/>
    <col min="14341" max="14341" width="5" style="2" customWidth="1"/>
    <col min="14342" max="14342" width="5.75" style="2" customWidth="1"/>
    <col min="14343" max="14343" width="12.125" style="2" customWidth="1"/>
    <col min="14344" max="14344" width="9.375" style="2" customWidth="1"/>
    <col min="14345" max="14345" width="14.5" style="2" customWidth="1"/>
    <col min="14346" max="14347" width="10.625" style="2" customWidth="1"/>
    <col min="14348" max="14348" width="12.75" style="2" customWidth="1"/>
    <col min="14349" max="14349" width="9.125" style="2" customWidth="1"/>
    <col min="14350" max="14350" width="8.5" style="2" customWidth="1"/>
    <col min="14351" max="14351" width="12.875" style="2" customWidth="1"/>
    <col min="14352" max="14594" width="10" style="2"/>
    <col min="14595" max="14595" width="5.25" style="2" customWidth="1"/>
    <col min="14596" max="14596" width="17.5" style="2" customWidth="1"/>
    <col min="14597" max="14597" width="5" style="2" customWidth="1"/>
    <col min="14598" max="14598" width="5.75" style="2" customWidth="1"/>
    <col min="14599" max="14599" width="12.125" style="2" customWidth="1"/>
    <col min="14600" max="14600" width="9.375" style="2" customWidth="1"/>
    <col min="14601" max="14601" width="14.5" style="2" customWidth="1"/>
    <col min="14602" max="14603" width="10.625" style="2" customWidth="1"/>
    <col min="14604" max="14604" width="12.75" style="2" customWidth="1"/>
    <col min="14605" max="14605" width="9.125" style="2" customWidth="1"/>
    <col min="14606" max="14606" width="8.5" style="2" customWidth="1"/>
    <col min="14607" max="14607" width="12.875" style="2" customWidth="1"/>
    <col min="14608" max="14850" width="10" style="2"/>
    <col min="14851" max="14851" width="5.25" style="2" customWidth="1"/>
    <col min="14852" max="14852" width="17.5" style="2" customWidth="1"/>
    <col min="14853" max="14853" width="5" style="2" customWidth="1"/>
    <col min="14854" max="14854" width="5.75" style="2" customWidth="1"/>
    <col min="14855" max="14855" width="12.125" style="2" customWidth="1"/>
    <col min="14856" max="14856" width="9.375" style="2" customWidth="1"/>
    <col min="14857" max="14857" width="14.5" style="2" customWidth="1"/>
    <col min="14858" max="14859" width="10.625" style="2" customWidth="1"/>
    <col min="14860" max="14860" width="12.75" style="2" customWidth="1"/>
    <col min="14861" max="14861" width="9.125" style="2" customWidth="1"/>
    <col min="14862" max="14862" width="8.5" style="2" customWidth="1"/>
    <col min="14863" max="14863" width="12.875" style="2" customWidth="1"/>
    <col min="14864" max="15106" width="10" style="2"/>
    <col min="15107" max="15107" width="5.25" style="2" customWidth="1"/>
    <col min="15108" max="15108" width="17.5" style="2" customWidth="1"/>
    <col min="15109" max="15109" width="5" style="2" customWidth="1"/>
    <col min="15110" max="15110" width="5.75" style="2" customWidth="1"/>
    <col min="15111" max="15111" width="12.125" style="2" customWidth="1"/>
    <col min="15112" max="15112" width="9.375" style="2" customWidth="1"/>
    <col min="15113" max="15113" width="14.5" style="2" customWidth="1"/>
    <col min="15114" max="15115" width="10.625" style="2" customWidth="1"/>
    <col min="15116" max="15116" width="12.75" style="2" customWidth="1"/>
    <col min="15117" max="15117" width="9.125" style="2" customWidth="1"/>
    <col min="15118" max="15118" width="8.5" style="2" customWidth="1"/>
    <col min="15119" max="15119" width="12.875" style="2" customWidth="1"/>
    <col min="15120" max="15362" width="10" style="2"/>
    <col min="15363" max="15363" width="5.25" style="2" customWidth="1"/>
    <col min="15364" max="15364" width="17.5" style="2" customWidth="1"/>
    <col min="15365" max="15365" width="5" style="2" customWidth="1"/>
    <col min="15366" max="15366" width="5.75" style="2" customWidth="1"/>
    <col min="15367" max="15367" width="12.125" style="2" customWidth="1"/>
    <col min="15368" max="15368" width="9.375" style="2" customWidth="1"/>
    <col min="15369" max="15369" width="14.5" style="2" customWidth="1"/>
    <col min="15370" max="15371" width="10.625" style="2" customWidth="1"/>
    <col min="15372" max="15372" width="12.75" style="2" customWidth="1"/>
    <col min="15373" max="15373" width="9.125" style="2" customWidth="1"/>
    <col min="15374" max="15374" width="8.5" style="2" customWidth="1"/>
    <col min="15375" max="15375" width="12.875" style="2" customWidth="1"/>
    <col min="15376" max="15618" width="10" style="2"/>
    <col min="15619" max="15619" width="5.25" style="2" customWidth="1"/>
    <col min="15620" max="15620" width="17.5" style="2" customWidth="1"/>
    <col min="15621" max="15621" width="5" style="2" customWidth="1"/>
    <col min="15622" max="15622" width="5.75" style="2" customWidth="1"/>
    <col min="15623" max="15623" width="12.125" style="2" customWidth="1"/>
    <col min="15624" max="15624" width="9.375" style="2" customWidth="1"/>
    <col min="15625" max="15625" width="14.5" style="2" customWidth="1"/>
    <col min="15626" max="15627" width="10.625" style="2" customWidth="1"/>
    <col min="15628" max="15628" width="12.75" style="2" customWidth="1"/>
    <col min="15629" max="15629" width="9.125" style="2" customWidth="1"/>
    <col min="15630" max="15630" width="8.5" style="2" customWidth="1"/>
    <col min="15631" max="15631" width="12.875" style="2" customWidth="1"/>
    <col min="15632" max="15874" width="10" style="2"/>
    <col min="15875" max="15875" width="5.25" style="2" customWidth="1"/>
    <col min="15876" max="15876" width="17.5" style="2" customWidth="1"/>
    <col min="15877" max="15877" width="5" style="2" customWidth="1"/>
    <col min="15878" max="15878" width="5.75" style="2" customWidth="1"/>
    <col min="15879" max="15879" width="12.125" style="2" customWidth="1"/>
    <col min="15880" max="15880" width="9.375" style="2" customWidth="1"/>
    <col min="15881" max="15881" width="14.5" style="2" customWidth="1"/>
    <col min="15882" max="15883" width="10.625" style="2" customWidth="1"/>
    <col min="15884" max="15884" width="12.75" style="2" customWidth="1"/>
    <col min="15885" max="15885" width="9.125" style="2" customWidth="1"/>
    <col min="15886" max="15886" width="8.5" style="2" customWidth="1"/>
    <col min="15887" max="15887" width="12.875" style="2" customWidth="1"/>
    <col min="15888" max="16130" width="10" style="2"/>
    <col min="16131" max="16131" width="5.25" style="2" customWidth="1"/>
    <col min="16132" max="16132" width="17.5" style="2" customWidth="1"/>
    <col min="16133" max="16133" width="5" style="2" customWidth="1"/>
    <col min="16134" max="16134" width="5.75" style="2" customWidth="1"/>
    <col min="16135" max="16135" width="12.125" style="2" customWidth="1"/>
    <col min="16136" max="16136" width="9.375" style="2" customWidth="1"/>
    <col min="16137" max="16137" width="14.5" style="2" customWidth="1"/>
    <col min="16138" max="16139" width="10.625" style="2" customWidth="1"/>
    <col min="16140" max="16140" width="12.75" style="2" customWidth="1"/>
    <col min="16141" max="16141" width="9.125" style="2" customWidth="1"/>
    <col min="16142" max="16142" width="8.5" style="2" customWidth="1"/>
    <col min="16143" max="16143" width="12.875" style="2" customWidth="1"/>
    <col min="16144" max="16384" width="10" style="2"/>
  </cols>
  <sheetData>
    <row r="1" spans="1:18" s="1" customFormat="1" ht="30" customHeight="1">
      <c r="A1" s="96" t="s">
        <v>151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8" ht="14.1" customHeight="1">
      <c r="A2" s="88" t="str">
        <f>汇总表!A2:F2</f>
        <v>评估基准日：2019年11月30日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8" ht="15.75" customHeight="1">
      <c r="A3" s="43" t="s">
        <v>147</v>
      </c>
      <c r="B3" s="43" t="s">
        <v>147</v>
      </c>
      <c r="C3" s="43"/>
      <c r="N3" s="49" t="s">
        <v>2</v>
      </c>
    </row>
    <row r="4" spans="1:18" s="5" customFormat="1" ht="15.75" customHeight="1">
      <c r="A4" s="98" t="s">
        <v>3</v>
      </c>
      <c r="B4" s="98" t="s">
        <v>152</v>
      </c>
      <c r="C4" s="100" t="s">
        <v>153</v>
      </c>
      <c r="D4" s="102" t="s">
        <v>8</v>
      </c>
      <c r="E4" s="104" t="s">
        <v>154</v>
      </c>
      <c r="F4" s="98" t="s">
        <v>12</v>
      </c>
      <c r="G4" s="98"/>
      <c r="H4" s="98"/>
      <c r="I4" s="98" t="s">
        <v>13</v>
      </c>
      <c r="J4" s="98"/>
      <c r="K4" s="99"/>
      <c r="L4" s="100" t="s">
        <v>148</v>
      </c>
      <c r="M4" s="98" t="s">
        <v>14</v>
      </c>
      <c r="N4" s="98" t="s">
        <v>15</v>
      </c>
    </row>
    <row r="5" spans="1:18" s="5" customFormat="1" ht="15.75" customHeight="1">
      <c r="A5" s="99"/>
      <c r="B5" s="99"/>
      <c r="C5" s="101"/>
      <c r="D5" s="103"/>
      <c r="E5" s="105"/>
      <c r="F5" s="41" t="s">
        <v>9</v>
      </c>
      <c r="G5" s="41" t="s">
        <v>155</v>
      </c>
      <c r="H5" s="41" t="s">
        <v>156</v>
      </c>
      <c r="I5" s="41" t="s">
        <v>157</v>
      </c>
      <c r="J5" s="41" t="s">
        <v>158</v>
      </c>
      <c r="K5" s="41" t="s">
        <v>156</v>
      </c>
      <c r="L5" s="106"/>
      <c r="M5" s="99"/>
      <c r="N5" s="99"/>
      <c r="O5" s="74" t="s">
        <v>208</v>
      </c>
    </row>
    <row r="6" spans="1:18" s="82" customFormat="1" ht="15.75" customHeight="1">
      <c r="A6" s="76" t="s">
        <v>159</v>
      </c>
      <c r="B6" s="77" t="s">
        <v>211</v>
      </c>
      <c r="C6" s="78"/>
      <c r="D6" s="78" t="s">
        <v>160</v>
      </c>
      <c r="E6" s="79"/>
      <c r="F6" s="80">
        <v>58</v>
      </c>
      <c r="G6" s="81">
        <f t="shared" ref="G6" si="0">H6/F6</f>
        <v>407.76379310344828</v>
      </c>
      <c r="H6" s="80">
        <v>23650.3</v>
      </c>
      <c r="I6" s="81">
        <v>50.6</v>
      </c>
      <c r="J6" s="81">
        <v>180</v>
      </c>
      <c r="K6" s="81">
        <f>I6*J6</f>
        <v>9108</v>
      </c>
      <c r="L6" s="81"/>
      <c r="M6" s="81"/>
      <c r="N6" s="79"/>
      <c r="O6" s="82">
        <v>89.6</v>
      </c>
      <c r="P6" s="83">
        <f>Q6/O6</f>
        <v>333.19620535714284</v>
      </c>
      <c r="Q6" s="83">
        <v>29854.379999999997</v>
      </c>
      <c r="R6" s="84" t="s">
        <v>161</v>
      </c>
    </row>
    <row r="7" spans="1:18" ht="15.75" customHeight="1">
      <c r="A7" s="44" t="s">
        <v>162</v>
      </c>
      <c r="B7" s="10" t="s">
        <v>163</v>
      </c>
      <c r="C7" s="10" t="s">
        <v>164</v>
      </c>
      <c r="D7" s="10" t="s">
        <v>165</v>
      </c>
      <c r="E7" s="14"/>
      <c r="F7" s="45"/>
      <c r="G7" s="12"/>
      <c r="H7" s="45"/>
      <c r="I7" s="12">
        <v>9500</v>
      </c>
      <c r="J7" s="12">
        <v>0.1</v>
      </c>
      <c r="K7" s="12">
        <f t="shared" ref="K7:K21" si="1">I7*J7</f>
        <v>950</v>
      </c>
      <c r="L7" s="12"/>
      <c r="M7" s="12"/>
      <c r="N7" s="14"/>
      <c r="O7" s="2">
        <v>3344</v>
      </c>
      <c r="P7" s="46">
        <f t="shared" ref="P7:P21" si="2">Q7/O7</f>
        <v>0.1279994019138756</v>
      </c>
      <c r="Q7" s="46">
        <v>428.03</v>
      </c>
      <c r="R7" s="2" t="s">
        <v>161</v>
      </c>
    </row>
    <row r="8" spans="1:18" ht="15.75" customHeight="1">
      <c r="A8" s="44" t="s">
        <v>166</v>
      </c>
      <c r="B8" s="50" t="s">
        <v>212</v>
      </c>
      <c r="C8" s="10" t="s">
        <v>167</v>
      </c>
      <c r="D8" s="10" t="s">
        <v>165</v>
      </c>
      <c r="E8" s="14"/>
      <c r="F8" s="45"/>
      <c r="G8" s="12"/>
      <c r="H8" s="45"/>
      <c r="I8" s="12">
        <v>16500</v>
      </c>
      <c r="J8" s="12">
        <v>0.3</v>
      </c>
      <c r="K8" s="12">
        <f t="shared" si="1"/>
        <v>4950</v>
      </c>
      <c r="L8" s="12"/>
      <c r="M8" s="12" t="s">
        <v>20</v>
      </c>
      <c r="N8" s="14"/>
      <c r="O8" s="2">
        <v>14500</v>
      </c>
      <c r="P8" s="46">
        <f t="shared" si="2"/>
        <v>1</v>
      </c>
      <c r="Q8" s="46">
        <v>14500</v>
      </c>
      <c r="R8" s="2" t="s">
        <v>161</v>
      </c>
    </row>
    <row r="9" spans="1:18" ht="15.75" customHeight="1">
      <c r="A9" s="44" t="s">
        <v>168</v>
      </c>
      <c r="B9" s="50" t="s">
        <v>213</v>
      </c>
      <c r="C9" s="10" t="s">
        <v>169</v>
      </c>
      <c r="D9" s="10" t="s">
        <v>170</v>
      </c>
      <c r="E9" s="14"/>
      <c r="F9" s="45"/>
      <c r="G9" s="12"/>
      <c r="H9" s="45"/>
      <c r="I9" s="12">
        <v>2000</v>
      </c>
      <c r="J9" s="12">
        <v>0.5</v>
      </c>
      <c r="K9" s="12">
        <f t="shared" si="1"/>
        <v>1000</v>
      </c>
      <c r="L9" s="12"/>
      <c r="M9" s="12" t="s">
        <v>20</v>
      </c>
      <c r="N9" s="14"/>
      <c r="O9" s="2">
        <v>2000</v>
      </c>
      <c r="P9" s="46">
        <f t="shared" si="2"/>
        <v>1.7088749999999999</v>
      </c>
      <c r="Q9" s="46">
        <v>3417.75</v>
      </c>
      <c r="R9" s="2" t="s">
        <v>161</v>
      </c>
    </row>
    <row r="10" spans="1:18" ht="15.75" customHeight="1">
      <c r="A10" s="44" t="s">
        <v>171</v>
      </c>
      <c r="B10" s="50" t="s">
        <v>214</v>
      </c>
      <c r="C10" s="10" t="s">
        <v>169</v>
      </c>
      <c r="D10" s="10" t="s">
        <v>170</v>
      </c>
      <c r="E10" s="14"/>
      <c r="F10" s="45"/>
      <c r="G10" s="12"/>
      <c r="H10" s="45"/>
      <c r="I10" s="12">
        <v>2000</v>
      </c>
      <c r="J10" s="12">
        <v>0.65</v>
      </c>
      <c r="K10" s="12">
        <f t="shared" si="1"/>
        <v>1300</v>
      </c>
      <c r="L10" s="12"/>
      <c r="M10" s="12" t="s">
        <v>20</v>
      </c>
      <c r="N10" s="14"/>
      <c r="O10" s="2">
        <v>2000</v>
      </c>
      <c r="P10" s="46">
        <f t="shared" si="2"/>
        <v>2.7342</v>
      </c>
      <c r="Q10" s="46">
        <v>5468.4</v>
      </c>
      <c r="R10" s="2" t="s">
        <v>161</v>
      </c>
    </row>
    <row r="11" spans="1:18" ht="15.75" customHeight="1">
      <c r="A11" s="44" t="s">
        <v>172</v>
      </c>
      <c r="B11" s="50" t="s">
        <v>215</v>
      </c>
      <c r="C11" s="50" t="s">
        <v>216</v>
      </c>
      <c r="D11" s="10" t="s">
        <v>160</v>
      </c>
      <c r="E11" s="14"/>
      <c r="F11" s="45"/>
      <c r="G11" s="12"/>
      <c r="H11" s="45"/>
      <c r="I11" s="12">
        <v>1</v>
      </c>
      <c r="J11" s="12">
        <v>50</v>
      </c>
      <c r="K11" s="12">
        <f t="shared" si="1"/>
        <v>50</v>
      </c>
      <c r="L11" s="12"/>
      <c r="M11" s="12" t="s">
        <v>20</v>
      </c>
      <c r="N11" s="14"/>
      <c r="O11" s="2">
        <v>1</v>
      </c>
      <c r="P11" s="46">
        <f t="shared" si="2"/>
        <v>104</v>
      </c>
      <c r="Q11" s="46">
        <v>104</v>
      </c>
      <c r="R11" s="2" t="s">
        <v>161</v>
      </c>
    </row>
    <row r="12" spans="1:18" ht="15.75" customHeight="1">
      <c r="A12" s="44" t="s">
        <v>173</v>
      </c>
      <c r="B12" s="10" t="s">
        <v>163</v>
      </c>
      <c r="C12" s="10" t="s">
        <v>174</v>
      </c>
      <c r="D12" s="10" t="s">
        <v>160</v>
      </c>
      <c r="E12" s="14"/>
      <c r="F12" s="45"/>
      <c r="G12" s="12"/>
      <c r="H12" s="45"/>
      <c r="I12" s="12">
        <v>4</v>
      </c>
      <c r="J12" s="12">
        <v>18</v>
      </c>
      <c r="K12" s="12">
        <f t="shared" si="1"/>
        <v>72</v>
      </c>
      <c r="L12" s="12"/>
      <c r="M12" s="12" t="s">
        <v>20</v>
      </c>
      <c r="N12" s="14"/>
      <c r="O12" s="2">
        <v>4</v>
      </c>
      <c r="P12" s="46">
        <f t="shared" si="2"/>
        <v>41.6</v>
      </c>
      <c r="Q12" s="46">
        <v>166.4</v>
      </c>
      <c r="R12" s="2" t="s">
        <v>161</v>
      </c>
    </row>
    <row r="13" spans="1:18" s="56" customFormat="1" ht="15.75" customHeight="1">
      <c r="A13" s="44" t="s">
        <v>175</v>
      </c>
      <c r="B13" s="75" t="s">
        <v>217</v>
      </c>
      <c r="C13" s="51" t="s">
        <v>218</v>
      </c>
      <c r="D13" s="52" t="s">
        <v>176</v>
      </c>
      <c r="E13" s="53"/>
      <c r="F13" s="45"/>
      <c r="G13" s="12"/>
      <c r="H13" s="45"/>
      <c r="I13" s="12">
        <v>35</v>
      </c>
      <c r="J13" s="12">
        <v>150</v>
      </c>
      <c r="K13" s="12">
        <f t="shared" si="1"/>
        <v>5250</v>
      </c>
      <c r="L13" s="12"/>
      <c r="M13" s="12" t="s">
        <v>20</v>
      </c>
      <c r="N13" s="14"/>
      <c r="O13" s="54">
        <v>36</v>
      </c>
      <c r="P13" s="46">
        <f t="shared" si="2"/>
        <v>307.69</v>
      </c>
      <c r="Q13" s="46">
        <v>11076.84</v>
      </c>
      <c r="R13" s="55" t="s">
        <v>161</v>
      </c>
    </row>
    <row r="14" spans="1:18" ht="15.75" customHeight="1">
      <c r="A14" s="44" t="s">
        <v>177</v>
      </c>
      <c r="B14" s="50" t="s">
        <v>178</v>
      </c>
      <c r="C14" s="50" t="s">
        <v>179</v>
      </c>
      <c r="D14" s="10" t="s">
        <v>176</v>
      </c>
      <c r="E14" s="14"/>
      <c r="F14" s="45"/>
      <c r="G14" s="12"/>
      <c r="H14" s="45"/>
      <c r="I14" s="12">
        <v>41</v>
      </c>
      <c r="J14" s="12">
        <f>K14/I14</f>
        <v>21.951219512195124</v>
      </c>
      <c r="K14" s="12">
        <v>900</v>
      </c>
      <c r="L14" s="12"/>
      <c r="M14" s="12" t="s">
        <v>20</v>
      </c>
      <c r="N14" s="14" t="s">
        <v>180</v>
      </c>
      <c r="O14" s="2">
        <v>16</v>
      </c>
      <c r="P14" s="46">
        <f t="shared" si="2"/>
        <v>207</v>
      </c>
      <c r="Q14" s="46">
        <v>3312</v>
      </c>
      <c r="R14" s="2" t="s">
        <v>161</v>
      </c>
    </row>
    <row r="15" spans="1:18" ht="15.75" customHeight="1">
      <c r="A15" s="44" t="s">
        <v>181</v>
      </c>
      <c r="B15" s="10" t="s">
        <v>182</v>
      </c>
      <c r="C15" s="10"/>
      <c r="D15" s="10" t="s">
        <v>160</v>
      </c>
      <c r="E15" s="14"/>
      <c r="F15" s="45"/>
      <c r="G15" s="12"/>
      <c r="H15" s="45"/>
      <c r="I15" s="12">
        <v>2</v>
      </c>
      <c r="J15" s="12">
        <v>100</v>
      </c>
      <c r="K15" s="12">
        <f t="shared" si="1"/>
        <v>200</v>
      </c>
      <c r="L15" s="12"/>
      <c r="M15" s="12" t="s">
        <v>20</v>
      </c>
      <c r="N15" s="14"/>
      <c r="O15" s="2">
        <v>2</v>
      </c>
      <c r="P15" s="46">
        <f t="shared" si="2"/>
        <v>240</v>
      </c>
      <c r="Q15" s="46">
        <v>480</v>
      </c>
      <c r="R15" s="2" t="s">
        <v>161</v>
      </c>
    </row>
    <row r="16" spans="1:18" ht="15.75" customHeight="1">
      <c r="A16" s="44" t="s">
        <v>183</v>
      </c>
      <c r="B16" s="50" t="s">
        <v>209</v>
      </c>
      <c r="C16" s="10" t="s">
        <v>184</v>
      </c>
      <c r="D16" s="10" t="s">
        <v>165</v>
      </c>
      <c r="E16" s="14"/>
      <c r="F16" s="45"/>
      <c r="G16" s="12"/>
      <c r="H16" s="45"/>
      <c r="I16" s="12">
        <v>8000</v>
      </c>
      <c r="J16" s="12">
        <v>0.01</v>
      </c>
      <c r="K16" s="12">
        <f t="shared" si="1"/>
        <v>80</v>
      </c>
      <c r="L16" s="12"/>
      <c r="M16" s="12" t="s">
        <v>20</v>
      </c>
      <c r="N16" s="14"/>
      <c r="O16" s="2">
        <v>8000</v>
      </c>
      <c r="P16" s="46">
        <f t="shared" si="2"/>
        <v>2.1000000000000001E-2</v>
      </c>
      <c r="Q16" s="46">
        <v>168</v>
      </c>
      <c r="R16" s="2" t="s">
        <v>161</v>
      </c>
    </row>
    <row r="17" spans="1:18" ht="15.75" customHeight="1">
      <c r="A17" s="44" t="s">
        <v>185</v>
      </c>
      <c r="B17" s="50" t="s">
        <v>219</v>
      </c>
      <c r="C17" s="10" t="s">
        <v>186</v>
      </c>
      <c r="D17" s="10" t="s">
        <v>165</v>
      </c>
      <c r="E17" s="14"/>
      <c r="F17" s="45"/>
      <c r="G17" s="12"/>
      <c r="H17" s="45"/>
      <c r="I17" s="12">
        <v>69</v>
      </c>
      <c r="J17" s="12">
        <v>10</v>
      </c>
      <c r="K17" s="12">
        <f t="shared" si="1"/>
        <v>690</v>
      </c>
      <c r="L17" s="12"/>
      <c r="M17" s="12"/>
      <c r="N17" s="14"/>
      <c r="O17" s="2">
        <v>63</v>
      </c>
      <c r="P17" s="46">
        <f t="shared" si="2"/>
        <v>29.914603174603172</v>
      </c>
      <c r="Q17" s="46">
        <v>1884.62</v>
      </c>
      <c r="R17" s="2" t="s">
        <v>161</v>
      </c>
    </row>
    <row r="18" spans="1:18" ht="15.75" customHeight="1">
      <c r="A18" s="44" t="s">
        <v>187</v>
      </c>
      <c r="B18" s="50" t="s">
        <v>220</v>
      </c>
      <c r="C18" s="10"/>
      <c r="D18" s="10" t="s">
        <v>188</v>
      </c>
      <c r="E18" s="14"/>
      <c r="F18" s="45"/>
      <c r="G18" s="12"/>
      <c r="H18" s="45"/>
      <c r="I18" s="12">
        <v>17</v>
      </c>
      <c r="J18" s="12">
        <v>10</v>
      </c>
      <c r="K18" s="12">
        <f t="shared" si="1"/>
        <v>170</v>
      </c>
      <c r="L18" s="12"/>
      <c r="M18" s="12" t="s">
        <v>20</v>
      </c>
      <c r="N18" s="14"/>
      <c r="O18" s="2">
        <v>17</v>
      </c>
      <c r="P18" s="46">
        <f t="shared" si="2"/>
        <v>30.45</v>
      </c>
      <c r="Q18" s="46">
        <v>517.65</v>
      </c>
      <c r="R18" s="2" t="s">
        <v>161</v>
      </c>
    </row>
    <row r="19" spans="1:18" ht="15.75" customHeight="1">
      <c r="A19" s="44" t="s">
        <v>189</v>
      </c>
      <c r="B19" s="50" t="s">
        <v>221</v>
      </c>
      <c r="C19" s="10" t="s">
        <v>190</v>
      </c>
      <c r="D19" s="10" t="s">
        <v>191</v>
      </c>
      <c r="E19" s="14"/>
      <c r="F19" s="45"/>
      <c r="G19" s="12"/>
      <c r="H19" s="45"/>
      <c r="I19" s="12">
        <v>126</v>
      </c>
      <c r="J19" s="12">
        <v>1</v>
      </c>
      <c r="K19" s="12">
        <f t="shared" si="1"/>
        <v>126</v>
      </c>
      <c r="L19" s="12"/>
      <c r="M19" s="12" t="s">
        <v>20</v>
      </c>
      <c r="N19" s="14"/>
      <c r="O19" s="2">
        <v>126</v>
      </c>
      <c r="P19" s="46">
        <f t="shared" si="2"/>
        <v>5</v>
      </c>
      <c r="Q19" s="46">
        <v>630</v>
      </c>
      <c r="R19" s="2" t="s">
        <v>161</v>
      </c>
    </row>
    <row r="20" spans="1:18" ht="15.75" customHeight="1">
      <c r="A20" s="44" t="s">
        <v>192</v>
      </c>
      <c r="B20" s="50" t="s">
        <v>210</v>
      </c>
      <c r="C20" s="10" t="s">
        <v>193</v>
      </c>
      <c r="D20" s="10" t="s">
        <v>176</v>
      </c>
      <c r="E20" s="14"/>
      <c r="F20" s="45"/>
      <c r="G20" s="12"/>
      <c r="H20" s="45"/>
      <c r="I20" s="12">
        <v>2</v>
      </c>
      <c r="J20" s="12">
        <v>80</v>
      </c>
      <c r="K20" s="12">
        <f t="shared" si="1"/>
        <v>160</v>
      </c>
      <c r="L20" s="12"/>
      <c r="M20" s="12"/>
      <c r="N20" s="14"/>
      <c r="O20" s="2">
        <v>1</v>
      </c>
      <c r="P20" s="46">
        <f t="shared" si="2"/>
        <v>185</v>
      </c>
      <c r="Q20" s="46">
        <v>185</v>
      </c>
      <c r="R20" s="2" t="s">
        <v>161</v>
      </c>
    </row>
    <row r="21" spans="1:18" ht="15.75" customHeight="1">
      <c r="A21" s="44" t="s">
        <v>194</v>
      </c>
      <c r="B21" s="10" t="s">
        <v>195</v>
      </c>
      <c r="C21" s="10"/>
      <c r="D21" s="10" t="s">
        <v>196</v>
      </c>
      <c r="E21" s="14"/>
      <c r="F21" s="45"/>
      <c r="G21" s="12"/>
      <c r="H21" s="45"/>
      <c r="I21" s="12">
        <v>7</v>
      </c>
      <c r="J21" s="12">
        <v>3</v>
      </c>
      <c r="K21" s="12">
        <f t="shared" si="1"/>
        <v>21</v>
      </c>
      <c r="L21" s="12"/>
      <c r="M21" s="12"/>
      <c r="N21" s="14"/>
      <c r="O21" s="2">
        <v>7</v>
      </c>
      <c r="P21" s="46">
        <f t="shared" si="2"/>
        <v>6.5</v>
      </c>
      <c r="Q21" s="46">
        <v>45.5</v>
      </c>
      <c r="R21" s="2" t="s">
        <v>161</v>
      </c>
    </row>
    <row r="22" spans="1:18" ht="15.75" customHeight="1">
      <c r="A22" s="9"/>
      <c r="B22" s="10"/>
      <c r="C22" s="10"/>
      <c r="D22" s="10"/>
      <c r="E22" s="14"/>
      <c r="F22" s="45"/>
      <c r="G22" s="12"/>
      <c r="H22" s="45"/>
      <c r="I22" s="12"/>
      <c r="J22" s="12"/>
      <c r="K22" s="12"/>
      <c r="L22" s="12"/>
      <c r="M22" s="12"/>
      <c r="N22" s="14"/>
    </row>
    <row r="23" spans="1:18" ht="15.75" customHeight="1">
      <c r="A23" s="9"/>
      <c r="B23" s="10"/>
      <c r="C23" s="10"/>
      <c r="D23" s="10"/>
      <c r="E23" s="14"/>
      <c r="F23" s="45"/>
      <c r="G23" s="12"/>
      <c r="H23" s="45"/>
      <c r="I23" s="12"/>
      <c r="J23" s="12"/>
      <c r="K23" s="12"/>
      <c r="L23" s="12"/>
      <c r="M23" s="12" t="s">
        <v>20</v>
      </c>
      <c r="N23" s="14"/>
    </row>
    <row r="24" spans="1:18" s="20" customFormat="1" ht="15.75" customHeight="1">
      <c r="A24" s="90" t="s">
        <v>197</v>
      </c>
      <c r="B24" s="91"/>
      <c r="C24" s="57"/>
      <c r="D24" s="19"/>
      <c r="E24" s="21"/>
      <c r="F24" s="58"/>
      <c r="G24" s="18"/>
      <c r="H24" s="58">
        <f>SUM(H6:H23)</f>
        <v>23650.3</v>
      </c>
      <c r="I24" s="58"/>
      <c r="J24" s="58"/>
      <c r="K24" s="58">
        <f>SUM(K6:K23)</f>
        <v>25027</v>
      </c>
      <c r="L24" s="18"/>
      <c r="M24" s="18" t="s">
        <v>20</v>
      </c>
      <c r="N24" s="21"/>
    </row>
    <row r="25" spans="1:18" s="22" customFormat="1" ht="15.75" customHeight="1">
      <c r="A25" s="92" t="s">
        <v>149</v>
      </c>
      <c r="B25" s="93"/>
      <c r="C25" s="93"/>
      <c r="D25" s="93"/>
      <c r="E25" s="93"/>
      <c r="F25" s="93"/>
      <c r="I25" s="94" t="s">
        <v>150</v>
      </c>
      <c r="J25" s="95"/>
      <c r="K25" s="95"/>
      <c r="L25" s="95"/>
      <c r="M25" s="95"/>
      <c r="N25" s="95"/>
    </row>
    <row r="26" spans="1:18" s="22" customFormat="1" ht="15.75" customHeight="1">
      <c r="A26" s="23" t="s">
        <v>198</v>
      </c>
      <c r="D26" s="59"/>
      <c r="F26" s="60"/>
      <c r="G26" s="60"/>
      <c r="H26" s="60"/>
    </row>
  </sheetData>
  <mergeCells count="15">
    <mergeCell ref="A24:B24"/>
    <mergeCell ref="A25:F25"/>
    <mergeCell ref="I25:N25"/>
    <mergeCell ref="A1:N1"/>
    <mergeCell ref="A2:N2"/>
    <mergeCell ref="A4:A5"/>
    <mergeCell ref="B4:B5"/>
    <mergeCell ref="C4:C5"/>
    <mergeCell ref="D4:D5"/>
    <mergeCell ref="E4:E5"/>
    <mergeCell ref="F4:H4"/>
    <mergeCell ref="I4:K4"/>
    <mergeCell ref="L4:L5"/>
    <mergeCell ref="M4:M5"/>
    <mergeCell ref="N4:N5"/>
  </mergeCells>
  <phoneticPr fontId="46" type="noConversion"/>
  <printOptions horizontalCentered="1"/>
  <pageMargins left="1" right="1" top="0.86527777777777803" bottom="0.86527777777777803" header="1.0625" footer="0.51180555555555596"/>
  <pageSetup paperSize="9" scale="95" fitToHeight="0" orientation="landscape"/>
  <headerFooter scaleWithDoc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3"/>
  <sheetViews>
    <sheetView workbookViewId="0">
      <selection activeCell="D13" sqref="D13"/>
    </sheetView>
  </sheetViews>
  <sheetFormatPr defaultColWidth="10" defaultRowHeight="15.75" customHeight="1"/>
  <cols>
    <col min="1" max="1" width="4.875" style="2" customWidth="1"/>
    <col min="2" max="2" width="16.625" style="2" customWidth="1"/>
    <col min="3" max="3" width="24.75" style="2" customWidth="1"/>
    <col min="4" max="4" width="14.875" style="2" customWidth="1"/>
    <col min="5" max="5" width="28.875" style="2" customWidth="1"/>
    <col min="6" max="6" width="4.875" style="2" customWidth="1"/>
    <col min="7" max="7" width="7.125" style="2" customWidth="1"/>
    <col min="8" max="9" width="9.5" style="2" customWidth="1"/>
    <col min="10" max="10" width="13.5" style="2" customWidth="1"/>
    <col min="11" max="11" width="13.75" style="2" customWidth="1"/>
    <col min="12" max="12" width="12.625" style="2" customWidth="1"/>
    <col min="13" max="13" width="9.875" style="2" customWidth="1"/>
    <col min="14" max="14" width="11.125" style="2" customWidth="1"/>
    <col min="15" max="15" width="8.625" style="2" customWidth="1"/>
    <col min="16" max="16" width="6.125" style="2" customWidth="1"/>
    <col min="17" max="247" width="10" style="2"/>
    <col min="248" max="248" width="4.875" style="2" customWidth="1"/>
    <col min="249" max="249" width="7.625" style="2" customWidth="1"/>
    <col min="250" max="250" width="12.25" style="2" customWidth="1"/>
    <col min="251" max="252" width="10" style="2"/>
    <col min="253" max="255" width="4.875" style="2" customWidth="1"/>
    <col min="256" max="256" width="5.75" style="2" customWidth="1"/>
    <col min="257" max="257" width="11.125" style="2" customWidth="1"/>
    <col min="258" max="258" width="11.25" style="2" customWidth="1"/>
    <col min="259" max="259" width="10.25" style="2" customWidth="1"/>
    <col min="260" max="260" width="9.875" style="2" customWidth="1"/>
    <col min="261" max="261" width="9.625" style="2" customWidth="1"/>
    <col min="262" max="262" width="5.625" style="2" customWidth="1"/>
    <col min="263" max="263" width="6.125" style="2" customWidth="1"/>
    <col min="264" max="503" width="10" style="2"/>
    <col min="504" max="504" width="4.875" style="2" customWidth="1"/>
    <col min="505" max="505" width="7.625" style="2" customWidth="1"/>
    <col min="506" max="506" width="12.25" style="2" customWidth="1"/>
    <col min="507" max="508" width="10" style="2"/>
    <col min="509" max="511" width="4.875" style="2" customWidth="1"/>
    <col min="512" max="512" width="5.75" style="2" customWidth="1"/>
    <col min="513" max="513" width="11.125" style="2" customWidth="1"/>
    <col min="514" max="514" width="11.25" style="2" customWidth="1"/>
    <col min="515" max="515" width="10.25" style="2" customWidth="1"/>
    <col min="516" max="516" width="9.875" style="2" customWidth="1"/>
    <col min="517" max="517" width="9.625" style="2" customWidth="1"/>
    <col min="518" max="518" width="5.625" style="2" customWidth="1"/>
    <col min="519" max="519" width="6.125" style="2" customWidth="1"/>
    <col min="520" max="759" width="10" style="2"/>
    <col min="760" max="760" width="4.875" style="2" customWidth="1"/>
    <col min="761" max="761" width="7.625" style="2" customWidth="1"/>
    <col min="762" max="762" width="12.25" style="2" customWidth="1"/>
    <col min="763" max="764" width="10" style="2"/>
    <col min="765" max="767" width="4.875" style="2" customWidth="1"/>
    <col min="768" max="768" width="5.75" style="2" customWidth="1"/>
    <col min="769" max="769" width="11.125" style="2" customWidth="1"/>
    <col min="770" max="770" width="11.25" style="2" customWidth="1"/>
    <col min="771" max="771" width="10.25" style="2" customWidth="1"/>
    <col min="772" max="772" width="9.875" style="2" customWidth="1"/>
    <col min="773" max="773" width="9.625" style="2" customWidth="1"/>
    <col min="774" max="774" width="5.625" style="2" customWidth="1"/>
    <col min="775" max="775" width="6.125" style="2" customWidth="1"/>
    <col min="776" max="1015" width="10" style="2"/>
    <col min="1016" max="1016" width="4.875" style="2" customWidth="1"/>
    <col min="1017" max="1017" width="7.625" style="2" customWidth="1"/>
    <col min="1018" max="1018" width="12.25" style="2" customWidth="1"/>
    <col min="1019" max="1020" width="10" style="2"/>
    <col min="1021" max="1023" width="4.875" style="2" customWidth="1"/>
    <col min="1024" max="1024" width="5.75" style="2" customWidth="1"/>
    <col min="1025" max="1025" width="11.125" style="2" customWidth="1"/>
    <col min="1026" max="1026" width="11.25" style="2" customWidth="1"/>
    <col min="1027" max="1027" width="10.25" style="2" customWidth="1"/>
    <col min="1028" max="1028" width="9.875" style="2" customWidth="1"/>
    <col min="1029" max="1029" width="9.625" style="2" customWidth="1"/>
    <col min="1030" max="1030" width="5.625" style="2" customWidth="1"/>
    <col min="1031" max="1031" width="6.125" style="2" customWidth="1"/>
    <col min="1032" max="1271" width="10" style="2"/>
    <col min="1272" max="1272" width="4.875" style="2" customWidth="1"/>
    <col min="1273" max="1273" width="7.625" style="2" customWidth="1"/>
    <col min="1274" max="1274" width="12.25" style="2" customWidth="1"/>
    <col min="1275" max="1276" width="10" style="2"/>
    <col min="1277" max="1279" width="4.875" style="2" customWidth="1"/>
    <col min="1280" max="1280" width="5.75" style="2" customWidth="1"/>
    <col min="1281" max="1281" width="11.125" style="2" customWidth="1"/>
    <col min="1282" max="1282" width="11.25" style="2" customWidth="1"/>
    <col min="1283" max="1283" width="10.25" style="2" customWidth="1"/>
    <col min="1284" max="1284" width="9.875" style="2" customWidth="1"/>
    <col min="1285" max="1285" width="9.625" style="2" customWidth="1"/>
    <col min="1286" max="1286" width="5.625" style="2" customWidth="1"/>
    <col min="1287" max="1287" width="6.125" style="2" customWidth="1"/>
    <col min="1288" max="1527" width="10" style="2"/>
    <col min="1528" max="1528" width="4.875" style="2" customWidth="1"/>
    <col min="1529" max="1529" width="7.625" style="2" customWidth="1"/>
    <col min="1530" max="1530" width="12.25" style="2" customWidth="1"/>
    <col min="1531" max="1532" width="10" style="2"/>
    <col min="1533" max="1535" width="4.875" style="2" customWidth="1"/>
    <col min="1536" max="1536" width="5.75" style="2" customWidth="1"/>
    <col min="1537" max="1537" width="11.125" style="2" customWidth="1"/>
    <col min="1538" max="1538" width="11.25" style="2" customWidth="1"/>
    <col min="1539" max="1539" width="10.25" style="2" customWidth="1"/>
    <col min="1540" max="1540" width="9.875" style="2" customWidth="1"/>
    <col min="1541" max="1541" width="9.625" style="2" customWidth="1"/>
    <col min="1542" max="1542" width="5.625" style="2" customWidth="1"/>
    <col min="1543" max="1543" width="6.125" style="2" customWidth="1"/>
    <col min="1544" max="1783" width="10" style="2"/>
    <col min="1784" max="1784" width="4.875" style="2" customWidth="1"/>
    <col min="1785" max="1785" width="7.625" style="2" customWidth="1"/>
    <col min="1786" max="1786" width="12.25" style="2" customWidth="1"/>
    <col min="1787" max="1788" width="10" style="2"/>
    <col min="1789" max="1791" width="4.875" style="2" customWidth="1"/>
    <col min="1792" max="1792" width="5.75" style="2" customWidth="1"/>
    <col min="1793" max="1793" width="11.125" style="2" customWidth="1"/>
    <col min="1794" max="1794" width="11.25" style="2" customWidth="1"/>
    <col min="1795" max="1795" width="10.25" style="2" customWidth="1"/>
    <col min="1796" max="1796" width="9.875" style="2" customWidth="1"/>
    <col min="1797" max="1797" width="9.625" style="2" customWidth="1"/>
    <col min="1798" max="1798" width="5.625" style="2" customWidth="1"/>
    <col min="1799" max="1799" width="6.125" style="2" customWidth="1"/>
    <col min="1800" max="2039" width="10" style="2"/>
    <col min="2040" max="2040" width="4.875" style="2" customWidth="1"/>
    <col min="2041" max="2041" width="7.625" style="2" customWidth="1"/>
    <col min="2042" max="2042" width="12.25" style="2" customWidth="1"/>
    <col min="2043" max="2044" width="10" style="2"/>
    <col min="2045" max="2047" width="4.875" style="2" customWidth="1"/>
    <col min="2048" max="2048" width="5.75" style="2" customWidth="1"/>
    <col min="2049" max="2049" width="11.125" style="2" customWidth="1"/>
    <col min="2050" max="2050" width="11.25" style="2" customWidth="1"/>
    <col min="2051" max="2051" width="10.25" style="2" customWidth="1"/>
    <col min="2052" max="2052" width="9.875" style="2" customWidth="1"/>
    <col min="2053" max="2053" width="9.625" style="2" customWidth="1"/>
    <col min="2054" max="2054" width="5.625" style="2" customWidth="1"/>
    <col min="2055" max="2055" width="6.125" style="2" customWidth="1"/>
    <col min="2056" max="2295" width="10" style="2"/>
    <col min="2296" max="2296" width="4.875" style="2" customWidth="1"/>
    <col min="2297" max="2297" width="7.625" style="2" customWidth="1"/>
    <col min="2298" max="2298" width="12.25" style="2" customWidth="1"/>
    <col min="2299" max="2300" width="10" style="2"/>
    <col min="2301" max="2303" width="4.875" style="2" customWidth="1"/>
    <col min="2304" max="2304" width="5.75" style="2" customWidth="1"/>
    <col min="2305" max="2305" width="11.125" style="2" customWidth="1"/>
    <col min="2306" max="2306" width="11.25" style="2" customWidth="1"/>
    <col min="2307" max="2307" width="10.25" style="2" customWidth="1"/>
    <col min="2308" max="2308" width="9.875" style="2" customWidth="1"/>
    <col min="2309" max="2309" width="9.625" style="2" customWidth="1"/>
    <col min="2310" max="2310" width="5.625" style="2" customWidth="1"/>
    <col min="2311" max="2311" width="6.125" style="2" customWidth="1"/>
    <col min="2312" max="2551" width="10" style="2"/>
    <col min="2552" max="2552" width="4.875" style="2" customWidth="1"/>
    <col min="2553" max="2553" width="7.625" style="2" customWidth="1"/>
    <col min="2554" max="2554" width="12.25" style="2" customWidth="1"/>
    <col min="2555" max="2556" width="10" style="2"/>
    <col min="2557" max="2559" width="4.875" style="2" customWidth="1"/>
    <col min="2560" max="2560" width="5.75" style="2" customWidth="1"/>
    <col min="2561" max="2561" width="11.125" style="2" customWidth="1"/>
    <col min="2562" max="2562" width="11.25" style="2" customWidth="1"/>
    <col min="2563" max="2563" width="10.25" style="2" customWidth="1"/>
    <col min="2564" max="2564" width="9.875" style="2" customWidth="1"/>
    <col min="2565" max="2565" width="9.625" style="2" customWidth="1"/>
    <col min="2566" max="2566" width="5.625" style="2" customWidth="1"/>
    <col min="2567" max="2567" width="6.125" style="2" customWidth="1"/>
    <col min="2568" max="2807" width="10" style="2"/>
    <col min="2808" max="2808" width="4.875" style="2" customWidth="1"/>
    <col min="2809" max="2809" width="7.625" style="2" customWidth="1"/>
    <col min="2810" max="2810" width="12.25" style="2" customWidth="1"/>
    <col min="2811" max="2812" width="10" style="2"/>
    <col min="2813" max="2815" width="4.875" style="2" customWidth="1"/>
    <col min="2816" max="2816" width="5.75" style="2" customWidth="1"/>
    <col min="2817" max="2817" width="11.125" style="2" customWidth="1"/>
    <col min="2818" max="2818" width="11.25" style="2" customWidth="1"/>
    <col min="2819" max="2819" width="10.25" style="2" customWidth="1"/>
    <col min="2820" max="2820" width="9.875" style="2" customWidth="1"/>
    <col min="2821" max="2821" width="9.625" style="2" customWidth="1"/>
    <col min="2822" max="2822" width="5.625" style="2" customWidth="1"/>
    <col min="2823" max="2823" width="6.125" style="2" customWidth="1"/>
    <col min="2824" max="3063" width="10" style="2"/>
    <col min="3064" max="3064" width="4.875" style="2" customWidth="1"/>
    <col min="3065" max="3065" width="7.625" style="2" customWidth="1"/>
    <col min="3066" max="3066" width="12.25" style="2" customWidth="1"/>
    <col min="3067" max="3068" width="10" style="2"/>
    <col min="3069" max="3071" width="4.875" style="2" customWidth="1"/>
    <col min="3072" max="3072" width="5.75" style="2" customWidth="1"/>
    <col min="3073" max="3073" width="11.125" style="2" customWidth="1"/>
    <col min="3074" max="3074" width="11.25" style="2" customWidth="1"/>
    <col min="3075" max="3075" width="10.25" style="2" customWidth="1"/>
    <col min="3076" max="3076" width="9.875" style="2" customWidth="1"/>
    <col min="3077" max="3077" width="9.625" style="2" customWidth="1"/>
    <col min="3078" max="3078" width="5.625" style="2" customWidth="1"/>
    <col min="3079" max="3079" width="6.125" style="2" customWidth="1"/>
    <col min="3080" max="3319" width="10" style="2"/>
    <col min="3320" max="3320" width="4.875" style="2" customWidth="1"/>
    <col min="3321" max="3321" width="7.625" style="2" customWidth="1"/>
    <col min="3322" max="3322" width="12.25" style="2" customWidth="1"/>
    <col min="3323" max="3324" width="10" style="2"/>
    <col min="3325" max="3327" width="4.875" style="2" customWidth="1"/>
    <col min="3328" max="3328" width="5.75" style="2" customWidth="1"/>
    <col min="3329" max="3329" width="11.125" style="2" customWidth="1"/>
    <col min="3330" max="3330" width="11.25" style="2" customWidth="1"/>
    <col min="3331" max="3331" width="10.25" style="2" customWidth="1"/>
    <col min="3332" max="3332" width="9.875" style="2" customWidth="1"/>
    <col min="3333" max="3333" width="9.625" style="2" customWidth="1"/>
    <col min="3334" max="3334" width="5.625" style="2" customWidth="1"/>
    <col min="3335" max="3335" width="6.125" style="2" customWidth="1"/>
    <col min="3336" max="3575" width="10" style="2"/>
    <col min="3576" max="3576" width="4.875" style="2" customWidth="1"/>
    <col min="3577" max="3577" width="7.625" style="2" customWidth="1"/>
    <col min="3578" max="3578" width="12.25" style="2" customWidth="1"/>
    <col min="3579" max="3580" width="10" style="2"/>
    <col min="3581" max="3583" width="4.875" style="2" customWidth="1"/>
    <col min="3584" max="3584" width="5.75" style="2" customWidth="1"/>
    <col min="3585" max="3585" width="11.125" style="2" customWidth="1"/>
    <col min="3586" max="3586" width="11.25" style="2" customWidth="1"/>
    <col min="3587" max="3587" width="10.25" style="2" customWidth="1"/>
    <col min="3588" max="3588" width="9.875" style="2" customWidth="1"/>
    <col min="3589" max="3589" width="9.625" style="2" customWidth="1"/>
    <col min="3590" max="3590" width="5.625" style="2" customWidth="1"/>
    <col min="3591" max="3591" width="6.125" style="2" customWidth="1"/>
    <col min="3592" max="3831" width="10" style="2"/>
    <col min="3832" max="3832" width="4.875" style="2" customWidth="1"/>
    <col min="3833" max="3833" width="7.625" style="2" customWidth="1"/>
    <col min="3834" max="3834" width="12.25" style="2" customWidth="1"/>
    <col min="3835" max="3836" width="10" style="2"/>
    <col min="3837" max="3839" width="4.875" style="2" customWidth="1"/>
    <col min="3840" max="3840" width="5.75" style="2" customWidth="1"/>
    <col min="3841" max="3841" width="11.125" style="2" customWidth="1"/>
    <col min="3842" max="3842" width="11.25" style="2" customWidth="1"/>
    <col min="3843" max="3843" width="10.25" style="2" customWidth="1"/>
    <col min="3844" max="3844" width="9.875" style="2" customWidth="1"/>
    <col min="3845" max="3845" width="9.625" style="2" customWidth="1"/>
    <col min="3846" max="3846" width="5.625" style="2" customWidth="1"/>
    <col min="3847" max="3847" width="6.125" style="2" customWidth="1"/>
    <col min="3848" max="4087" width="10" style="2"/>
    <col min="4088" max="4088" width="4.875" style="2" customWidth="1"/>
    <col min="4089" max="4089" width="7.625" style="2" customWidth="1"/>
    <col min="4090" max="4090" width="12.25" style="2" customWidth="1"/>
    <col min="4091" max="4092" width="10" style="2"/>
    <col min="4093" max="4095" width="4.875" style="2" customWidth="1"/>
    <col min="4096" max="4096" width="5.75" style="2" customWidth="1"/>
    <col min="4097" max="4097" width="11.125" style="2" customWidth="1"/>
    <col min="4098" max="4098" width="11.25" style="2" customWidth="1"/>
    <col min="4099" max="4099" width="10.25" style="2" customWidth="1"/>
    <col min="4100" max="4100" width="9.875" style="2" customWidth="1"/>
    <col min="4101" max="4101" width="9.625" style="2" customWidth="1"/>
    <col min="4102" max="4102" width="5.625" style="2" customWidth="1"/>
    <col min="4103" max="4103" width="6.125" style="2" customWidth="1"/>
    <col min="4104" max="4343" width="10" style="2"/>
    <col min="4344" max="4344" width="4.875" style="2" customWidth="1"/>
    <col min="4345" max="4345" width="7.625" style="2" customWidth="1"/>
    <col min="4346" max="4346" width="12.25" style="2" customWidth="1"/>
    <col min="4347" max="4348" width="10" style="2"/>
    <col min="4349" max="4351" width="4.875" style="2" customWidth="1"/>
    <col min="4352" max="4352" width="5.75" style="2" customWidth="1"/>
    <col min="4353" max="4353" width="11.125" style="2" customWidth="1"/>
    <col min="4354" max="4354" width="11.25" style="2" customWidth="1"/>
    <col min="4355" max="4355" width="10.25" style="2" customWidth="1"/>
    <col min="4356" max="4356" width="9.875" style="2" customWidth="1"/>
    <col min="4357" max="4357" width="9.625" style="2" customWidth="1"/>
    <col min="4358" max="4358" width="5.625" style="2" customWidth="1"/>
    <col min="4359" max="4359" width="6.125" style="2" customWidth="1"/>
    <col min="4360" max="4599" width="10" style="2"/>
    <col min="4600" max="4600" width="4.875" style="2" customWidth="1"/>
    <col min="4601" max="4601" width="7.625" style="2" customWidth="1"/>
    <col min="4602" max="4602" width="12.25" style="2" customWidth="1"/>
    <col min="4603" max="4604" width="10" style="2"/>
    <col min="4605" max="4607" width="4.875" style="2" customWidth="1"/>
    <col min="4608" max="4608" width="5.75" style="2" customWidth="1"/>
    <col min="4609" max="4609" width="11.125" style="2" customWidth="1"/>
    <col min="4610" max="4610" width="11.25" style="2" customWidth="1"/>
    <col min="4611" max="4611" width="10.25" style="2" customWidth="1"/>
    <col min="4612" max="4612" width="9.875" style="2" customWidth="1"/>
    <col min="4613" max="4613" width="9.625" style="2" customWidth="1"/>
    <col min="4614" max="4614" width="5.625" style="2" customWidth="1"/>
    <col min="4615" max="4615" width="6.125" style="2" customWidth="1"/>
    <col min="4616" max="4855" width="10" style="2"/>
    <col min="4856" max="4856" width="4.875" style="2" customWidth="1"/>
    <col min="4857" max="4857" width="7.625" style="2" customWidth="1"/>
    <col min="4858" max="4858" width="12.25" style="2" customWidth="1"/>
    <col min="4859" max="4860" width="10" style="2"/>
    <col min="4861" max="4863" width="4.875" style="2" customWidth="1"/>
    <col min="4864" max="4864" width="5.75" style="2" customWidth="1"/>
    <col min="4865" max="4865" width="11.125" style="2" customWidth="1"/>
    <col min="4866" max="4866" width="11.25" style="2" customWidth="1"/>
    <col min="4867" max="4867" width="10.25" style="2" customWidth="1"/>
    <col min="4868" max="4868" width="9.875" style="2" customWidth="1"/>
    <col min="4869" max="4869" width="9.625" style="2" customWidth="1"/>
    <col min="4870" max="4870" width="5.625" style="2" customWidth="1"/>
    <col min="4871" max="4871" width="6.125" style="2" customWidth="1"/>
    <col min="4872" max="5111" width="10" style="2"/>
    <col min="5112" max="5112" width="4.875" style="2" customWidth="1"/>
    <col min="5113" max="5113" width="7.625" style="2" customWidth="1"/>
    <col min="5114" max="5114" width="12.25" style="2" customWidth="1"/>
    <col min="5115" max="5116" width="10" style="2"/>
    <col min="5117" max="5119" width="4.875" style="2" customWidth="1"/>
    <col min="5120" max="5120" width="5.75" style="2" customWidth="1"/>
    <col min="5121" max="5121" width="11.125" style="2" customWidth="1"/>
    <col min="5122" max="5122" width="11.25" style="2" customWidth="1"/>
    <col min="5123" max="5123" width="10.25" style="2" customWidth="1"/>
    <col min="5124" max="5124" width="9.875" style="2" customWidth="1"/>
    <col min="5125" max="5125" width="9.625" style="2" customWidth="1"/>
    <col min="5126" max="5126" width="5.625" style="2" customWidth="1"/>
    <col min="5127" max="5127" width="6.125" style="2" customWidth="1"/>
    <col min="5128" max="5367" width="10" style="2"/>
    <col min="5368" max="5368" width="4.875" style="2" customWidth="1"/>
    <col min="5369" max="5369" width="7.625" style="2" customWidth="1"/>
    <col min="5370" max="5370" width="12.25" style="2" customWidth="1"/>
    <col min="5371" max="5372" width="10" style="2"/>
    <col min="5373" max="5375" width="4.875" style="2" customWidth="1"/>
    <col min="5376" max="5376" width="5.75" style="2" customWidth="1"/>
    <col min="5377" max="5377" width="11.125" style="2" customWidth="1"/>
    <col min="5378" max="5378" width="11.25" style="2" customWidth="1"/>
    <col min="5379" max="5379" width="10.25" style="2" customWidth="1"/>
    <col min="5380" max="5380" width="9.875" style="2" customWidth="1"/>
    <col min="5381" max="5381" width="9.625" style="2" customWidth="1"/>
    <col min="5382" max="5382" width="5.625" style="2" customWidth="1"/>
    <col min="5383" max="5383" width="6.125" style="2" customWidth="1"/>
    <col min="5384" max="5623" width="10" style="2"/>
    <col min="5624" max="5624" width="4.875" style="2" customWidth="1"/>
    <col min="5625" max="5625" width="7.625" style="2" customWidth="1"/>
    <col min="5626" max="5626" width="12.25" style="2" customWidth="1"/>
    <col min="5627" max="5628" width="10" style="2"/>
    <col min="5629" max="5631" width="4.875" style="2" customWidth="1"/>
    <col min="5632" max="5632" width="5.75" style="2" customWidth="1"/>
    <col min="5633" max="5633" width="11.125" style="2" customWidth="1"/>
    <col min="5634" max="5634" width="11.25" style="2" customWidth="1"/>
    <col min="5635" max="5635" width="10.25" style="2" customWidth="1"/>
    <col min="5636" max="5636" width="9.875" style="2" customWidth="1"/>
    <col min="5637" max="5637" width="9.625" style="2" customWidth="1"/>
    <col min="5638" max="5638" width="5.625" style="2" customWidth="1"/>
    <col min="5639" max="5639" width="6.125" style="2" customWidth="1"/>
    <col min="5640" max="5879" width="10" style="2"/>
    <col min="5880" max="5880" width="4.875" style="2" customWidth="1"/>
    <col min="5881" max="5881" width="7.625" style="2" customWidth="1"/>
    <col min="5882" max="5882" width="12.25" style="2" customWidth="1"/>
    <col min="5883" max="5884" width="10" style="2"/>
    <col min="5885" max="5887" width="4.875" style="2" customWidth="1"/>
    <col min="5888" max="5888" width="5.75" style="2" customWidth="1"/>
    <col min="5889" max="5889" width="11.125" style="2" customWidth="1"/>
    <col min="5890" max="5890" width="11.25" style="2" customWidth="1"/>
    <col min="5891" max="5891" width="10.25" style="2" customWidth="1"/>
    <col min="5892" max="5892" width="9.875" style="2" customWidth="1"/>
    <col min="5893" max="5893" width="9.625" style="2" customWidth="1"/>
    <col min="5894" max="5894" width="5.625" style="2" customWidth="1"/>
    <col min="5895" max="5895" width="6.125" style="2" customWidth="1"/>
    <col min="5896" max="6135" width="10" style="2"/>
    <col min="6136" max="6136" width="4.875" style="2" customWidth="1"/>
    <col min="6137" max="6137" width="7.625" style="2" customWidth="1"/>
    <col min="6138" max="6138" width="12.25" style="2" customWidth="1"/>
    <col min="6139" max="6140" width="10" style="2"/>
    <col min="6141" max="6143" width="4.875" style="2" customWidth="1"/>
    <col min="6144" max="6144" width="5.75" style="2" customWidth="1"/>
    <col min="6145" max="6145" width="11.125" style="2" customWidth="1"/>
    <col min="6146" max="6146" width="11.25" style="2" customWidth="1"/>
    <col min="6147" max="6147" width="10.25" style="2" customWidth="1"/>
    <col min="6148" max="6148" width="9.875" style="2" customWidth="1"/>
    <col min="6149" max="6149" width="9.625" style="2" customWidth="1"/>
    <col min="6150" max="6150" width="5.625" style="2" customWidth="1"/>
    <col min="6151" max="6151" width="6.125" style="2" customWidth="1"/>
    <col min="6152" max="6391" width="10" style="2"/>
    <col min="6392" max="6392" width="4.875" style="2" customWidth="1"/>
    <col min="6393" max="6393" width="7.625" style="2" customWidth="1"/>
    <col min="6394" max="6394" width="12.25" style="2" customWidth="1"/>
    <col min="6395" max="6396" width="10" style="2"/>
    <col min="6397" max="6399" width="4.875" style="2" customWidth="1"/>
    <col min="6400" max="6400" width="5.75" style="2" customWidth="1"/>
    <col min="6401" max="6401" width="11.125" style="2" customWidth="1"/>
    <col min="6402" max="6402" width="11.25" style="2" customWidth="1"/>
    <col min="6403" max="6403" width="10.25" style="2" customWidth="1"/>
    <col min="6404" max="6404" width="9.875" style="2" customWidth="1"/>
    <col min="6405" max="6405" width="9.625" style="2" customWidth="1"/>
    <col min="6406" max="6406" width="5.625" style="2" customWidth="1"/>
    <col min="6407" max="6407" width="6.125" style="2" customWidth="1"/>
    <col min="6408" max="6647" width="10" style="2"/>
    <col min="6648" max="6648" width="4.875" style="2" customWidth="1"/>
    <col min="6649" max="6649" width="7.625" style="2" customWidth="1"/>
    <col min="6650" max="6650" width="12.25" style="2" customWidth="1"/>
    <col min="6651" max="6652" width="10" style="2"/>
    <col min="6653" max="6655" width="4.875" style="2" customWidth="1"/>
    <col min="6656" max="6656" width="5.75" style="2" customWidth="1"/>
    <col min="6657" max="6657" width="11.125" style="2" customWidth="1"/>
    <col min="6658" max="6658" width="11.25" style="2" customWidth="1"/>
    <col min="6659" max="6659" width="10.25" style="2" customWidth="1"/>
    <col min="6660" max="6660" width="9.875" style="2" customWidth="1"/>
    <col min="6661" max="6661" width="9.625" style="2" customWidth="1"/>
    <col min="6662" max="6662" width="5.625" style="2" customWidth="1"/>
    <col min="6663" max="6663" width="6.125" style="2" customWidth="1"/>
    <col min="6664" max="6903" width="10" style="2"/>
    <col min="6904" max="6904" width="4.875" style="2" customWidth="1"/>
    <col min="6905" max="6905" width="7.625" style="2" customWidth="1"/>
    <col min="6906" max="6906" width="12.25" style="2" customWidth="1"/>
    <col min="6907" max="6908" width="10" style="2"/>
    <col min="6909" max="6911" width="4.875" style="2" customWidth="1"/>
    <col min="6912" max="6912" width="5.75" style="2" customWidth="1"/>
    <col min="6913" max="6913" width="11.125" style="2" customWidth="1"/>
    <col min="6914" max="6914" width="11.25" style="2" customWidth="1"/>
    <col min="6915" max="6915" width="10.25" style="2" customWidth="1"/>
    <col min="6916" max="6916" width="9.875" style="2" customWidth="1"/>
    <col min="6917" max="6917" width="9.625" style="2" customWidth="1"/>
    <col min="6918" max="6918" width="5.625" style="2" customWidth="1"/>
    <col min="6919" max="6919" width="6.125" style="2" customWidth="1"/>
    <col min="6920" max="7159" width="10" style="2"/>
    <col min="7160" max="7160" width="4.875" style="2" customWidth="1"/>
    <col min="7161" max="7161" width="7.625" style="2" customWidth="1"/>
    <col min="7162" max="7162" width="12.25" style="2" customWidth="1"/>
    <col min="7163" max="7164" width="10" style="2"/>
    <col min="7165" max="7167" width="4.875" style="2" customWidth="1"/>
    <col min="7168" max="7168" width="5.75" style="2" customWidth="1"/>
    <col min="7169" max="7169" width="11.125" style="2" customWidth="1"/>
    <col min="7170" max="7170" width="11.25" style="2" customWidth="1"/>
    <col min="7171" max="7171" width="10.25" style="2" customWidth="1"/>
    <col min="7172" max="7172" width="9.875" style="2" customWidth="1"/>
    <col min="7173" max="7173" width="9.625" style="2" customWidth="1"/>
    <col min="7174" max="7174" width="5.625" style="2" customWidth="1"/>
    <col min="7175" max="7175" width="6.125" style="2" customWidth="1"/>
    <col min="7176" max="7415" width="10" style="2"/>
    <col min="7416" max="7416" width="4.875" style="2" customWidth="1"/>
    <col min="7417" max="7417" width="7.625" style="2" customWidth="1"/>
    <col min="7418" max="7418" width="12.25" style="2" customWidth="1"/>
    <col min="7419" max="7420" width="10" style="2"/>
    <col min="7421" max="7423" width="4.875" style="2" customWidth="1"/>
    <col min="7424" max="7424" width="5.75" style="2" customWidth="1"/>
    <col min="7425" max="7425" width="11.125" style="2" customWidth="1"/>
    <col min="7426" max="7426" width="11.25" style="2" customWidth="1"/>
    <col min="7427" max="7427" width="10.25" style="2" customWidth="1"/>
    <col min="7428" max="7428" width="9.875" style="2" customWidth="1"/>
    <col min="7429" max="7429" width="9.625" style="2" customWidth="1"/>
    <col min="7430" max="7430" width="5.625" style="2" customWidth="1"/>
    <col min="7431" max="7431" width="6.125" style="2" customWidth="1"/>
    <col min="7432" max="7671" width="10" style="2"/>
    <col min="7672" max="7672" width="4.875" style="2" customWidth="1"/>
    <col min="7673" max="7673" width="7.625" style="2" customWidth="1"/>
    <col min="7674" max="7674" width="12.25" style="2" customWidth="1"/>
    <col min="7675" max="7676" width="10" style="2"/>
    <col min="7677" max="7679" width="4.875" style="2" customWidth="1"/>
    <col min="7680" max="7680" width="5.75" style="2" customWidth="1"/>
    <col min="7681" max="7681" width="11.125" style="2" customWidth="1"/>
    <col min="7682" max="7682" width="11.25" style="2" customWidth="1"/>
    <col min="7683" max="7683" width="10.25" style="2" customWidth="1"/>
    <col min="7684" max="7684" width="9.875" style="2" customWidth="1"/>
    <col min="7685" max="7685" width="9.625" style="2" customWidth="1"/>
    <col min="7686" max="7686" width="5.625" style="2" customWidth="1"/>
    <col min="7687" max="7687" width="6.125" style="2" customWidth="1"/>
    <col min="7688" max="7927" width="10" style="2"/>
    <col min="7928" max="7928" width="4.875" style="2" customWidth="1"/>
    <col min="7929" max="7929" width="7.625" style="2" customWidth="1"/>
    <col min="7930" max="7930" width="12.25" style="2" customWidth="1"/>
    <col min="7931" max="7932" width="10" style="2"/>
    <col min="7933" max="7935" width="4.875" style="2" customWidth="1"/>
    <col min="7936" max="7936" width="5.75" style="2" customWidth="1"/>
    <col min="7937" max="7937" width="11.125" style="2" customWidth="1"/>
    <col min="7938" max="7938" width="11.25" style="2" customWidth="1"/>
    <col min="7939" max="7939" width="10.25" style="2" customWidth="1"/>
    <col min="7940" max="7940" width="9.875" style="2" customWidth="1"/>
    <col min="7941" max="7941" width="9.625" style="2" customWidth="1"/>
    <col min="7942" max="7942" width="5.625" style="2" customWidth="1"/>
    <col min="7943" max="7943" width="6.125" style="2" customWidth="1"/>
    <col min="7944" max="8183" width="10" style="2"/>
    <col min="8184" max="8184" width="4.875" style="2" customWidth="1"/>
    <col min="8185" max="8185" width="7.625" style="2" customWidth="1"/>
    <col min="8186" max="8186" width="12.25" style="2" customWidth="1"/>
    <col min="8187" max="8188" width="10" style="2"/>
    <col min="8189" max="8191" width="4.875" style="2" customWidth="1"/>
    <col min="8192" max="8192" width="5.75" style="2" customWidth="1"/>
    <col min="8193" max="8193" width="11.125" style="2" customWidth="1"/>
    <col min="8194" max="8194" width="11.25" style="2" customWidth="1"/>
    <col min="8195" max="8195" width="10.25" style="2" customWidth="1"/>
    <col min="8196" max="8196" width="9.875" style="2" customWidth="1"/>
    <col min="8197" max="8197" width="9.625" style="2" customWidth="1"/>
    <col min="8198" max="8198" width="5.625" style="2" customWidth="1"/>
    <col min="8199" max="8199" width="6.125" style="2" customWidth="1"/>
    <col min="8200" max="8439" width="10" style="2"/>
    <col min="8440" max="8440" width="4.875" style="2" customWidth="1"/>
    <col min="8441" max="8441" width="7.625" style="2" customWidth="1"/>
    <col min="8442" max="8442" width="12.25" style="2" customWidth="1"/>
    <col min="8443" max="8444" width="10" style="2"/>
    <col min="8445" max="8447" width="4.875" style="2" customWidth="1"/>
    <col min="8448" max="8448" width="5.75" style="2" customWidth="1"/>
    <col min="8449" max="8449" width="11.125" style="2" customWidth="1"/>
    <col min="8450" max="8450" width="11.25" style="2" customWidth="1"/>
    <col min="8451" max="8451" width="10.25" style="2" customWidth="1"/>
    <col min="8452" max="8452" width="9.875" style="2" customWidth="1"/>
    <col min="8453" max="8453" width="9.625" style="2" customWidth="1"/>
    <col min="8454" max="8454" width="5.625" style="2" customWidth="1"/>
    <col min="8455" max="8455" width="6.125" style="2" customWidth="1"/>
    <col min="8456" max="8695" width="10" style="2"/>
    <col min="8696" max="8696" width="4.875" style="2" customWidth="1"/>
    <col min="8697" max="8697" width="7.625" style="2" customWidth="1"/>
    <col min="8698" max="8698" width="12.25" style="2" customWidth="1"/>
    <col min="8699" max="8700" width="10" style="2"/>
    <col min="8701" max="8703" width="4.875" style="2" customWidth="1"/>
    <col min="8704" max="8704" width="5.75" style="2" customWidth="1"/>
    <col min="8705" max="8705" width="11.125" style="2" customWidth="1"/>
    <col min="8706" max="8706" width="11.25" style="2" customWidth="1"/>
    <col min="8707" max="8707" width="10.25" style="2" customWidth="1"/>
    <col min="8708" max="8708" width="9.875" style="2" customWidth="1"/>
    <col min="8709" max="8709" width="9.625" style="2" customWidth="1"/>
    <col min="8710" max="8710" width="5.625" style="2" customWidth="1"/>
    <col min="8711" max="8711" width="6.125" style="2" customWidth="1"/>
    <col min="8712" max="8951" width="10" style="2"/>
    <col min="8952" max="8952" width="4.875" style="2" customWidth="1"/>
    <col min="8953" max="8953" width="7.625" style="2" customWidth="1"/>
    <col min="8954" max="8954" width="12.25" style="2" customWidth="1"/>
    <col min="8955" max="8956" width="10" style="2"/>
    <col min="8957" max="8959" width="4.875" style="2" customWidth="1"/>
    <col min="8960" max="8960" width="5.75" style="2" customWidth="1"/>
    <col min="8961" max="8961" width="11.125" style="2" customWidth="1"/>
    <col min="8962" max="8962" width="11.25" style="2" customWidth="1"/>
    <col min="8963" max="8963" width="10.25" style="2" customWidth="1"/>
    <col min="8964" max="8964" width="9.875" style="2" customWidth="1"/>
    <col min="8965" max="8965" width="9.625" style="2" customWidth="1"/>
    <col min="8966" max="8966" width="5.625" style="2" customWidth="1"/>
    <col min="8967" max="8967" width="6.125" style="2" customWidth="1"/>
    <col min="8968" max="9207" width="10" style="2"/>
    <col min="9208" max="9208" width="4.875" style="2" customWidth="1"/>
    <col min="9209" max="9209" width="7.625" style="2" customWidth="1"/>
    <col min="9210" max="9210" width="12.25" style="2" customWidth="1"/>
    <col min="9211" max="9212" width="10" style="2"/>
    <col min="9213" max="9215" width="4.875" style="2" customWidth="1"/>
    <col min="9216" max="9216" width="5.75" style="2" customWidth="1"/>
    <col min="9217" max="9217" width="11.125" style="2" customWidth="1"/>
    <col min="9218" max="9218" width="11.25" style="2" customWidth="1"/>
    <col min="9219" max="9219" width="10.25" style="2" customWidth="1"/>
    <col min="9220" max="9220" width="9.875" style="2" customWidth="1"/>
    <col min="9221" max="9221" width="9.625" style="2" customWidth="1"/>
    <col min="9222" max="9222" width="5.625" style="2" customWidth="1"/>
    <col min="9223" max="9223" width="6.125" style="2" customWidth="1"/>
    <col min="9224" max="9463" width="10" style="2"/>
    <col min="9464" max="9464" width="4.875" style="2" customWidth="1"/>
    <col min="9465" max="9465" width="7.625" style="2" customWidth="1"/>
    <col min="9466" max="9466" width="12.25" style="2" customWidth="1"/>
    <col min="9467" max="9468" width="10" style="2"/>
    <col min="9469" max="9471" width="4.875" style="2" customWidth="1"/>
    <col min="9472" max="9472" width="5.75" style="2" customWidth="1"/>
    <col min="9473" max="9473" width="11.125" style="2" customWidth="1"/>
    <col min="9474" max="9474" width="11.25" style="2" customWidth="1"/>
    <col min="9475" max="9475" width="10.25" style="2" customWidth="1"/>
    <col min="9476" max="9476" width="9.875" style="2" customWidth="1"/>
    <col min="9477" max="9477" width="9.625" style="2" customWidth="1"/>
    <col min="9478" max="9478" width="5.625" style="2" customWidth="1"/>
    <col min="9479" max="9479" width="6.125" style="2" customWidth="1"/>
    <col min="9480" max="9719" width="10" style="2"/>
    <col min="9720" max="9720" width="4.875" style="2" customWidth="1"/>
    <col min="9721" max="9721" width="7.625" style="2" customWidth="1"/>
    <col min="9722" max="9722" width="12.25" style="2" customWidth="1"/>
    <col min="9723" max="9724" width="10" style="2"/>
    <col min="9725" max="9727" width="4.875" style="2" customWidth="1"/>
    <col min="9728" max="9728" width="5.75" style="2" customWidth="1"/>
    <col min="9729" max="9729" width="11.125" style="2" customWidth="1"/>
    <col min="9730" max="9730" width="11.25" style="2" customWidth="1"/>
    <col min="9731" max="9731" width="10.25" style="2" customWidth="1"/>
    <col min="9732" max="9732" width="9.875" style="2" customWidth="1"/>
    <col min="9733" max="9733" width="9.625" style="2" customWidth="1"/>
    <col min="9734" max="9734" width="5.625" style="2" customWidth="1"/>
    <col min="9735" max="9735" width="6.125" style="2" customWidth="1"/>
    <col min="9736" max="9975" width="10" style="2"/>
    <col min="9976" max="9976" width="4.875" style="2" customWidth="1"/>
    <col min="9977" max="9977" width="7.625" style="2" customWidth="1"/>
    <col min="9978" max="9978" width="12.25" style="2" customWidth="1"/>
    <col min="9979" max="9980" width="10" style="2"/>
    <col min="9981" max="9983" width="4.875" style="2" customWidth="1"/>
    <col min="9984" max="9984" width="5.75" style="2" customWidth="1"/>
    <col min="9985" max="9985" width="11.125" style="2" customWidth="1"/>
    <col min="9986" max="9986" width="11.25" style="2" customWidth="1"/>
    <col min="9987" max="9987" width="10.25" style="2" customWidth="1"/>
    <col min="9988" max="9988" width="9.875" style="2" customWidth="1"/>
    <col min="9989" max="9989" width="9.625" style="2" customWidth="1"/>
    <col min="9990" max="9990" width="5.625" style="2" customWidth="1"/>
    <col min="9991" max="9991" width="6.125" style="2" customWidth="1"/>
    <col min="9992" max="10231" width="10" style="2"/>
    <col min="10232" max="10232" width="4.875" style="2" customWidth="1"/>
    <col min="10233" max="10233" width="7.625" style="2" customWidth="1"/>
    <col min="10234" max="10234" width="12.25" style="2" customWidth="1"/>
    <col min="10235" max="10236" width="10" style="2"/>
    <col min="10237" max="10239" width="4.875" style="2" customWidth="1"/>
    <col min="10240" max="10240" width="5.75" style="2" customWidth="1"/>
    <col min="10241" max="10241" width="11.125" style="2" customWidth="1"/>
    <col min="10242" max="10242" width="11.25" style="2" customWidth="1"/>
    <col min="10243" max="10243" width="10.25" style="2" customWidth="1"/>
    <col min="10244" max="10244" width="9.875" style="2" customWidth="1"/>
    <col min="10245" max="10245" width="9.625" style="2" customWidth="1"/>
    <col min="10246" max="10246" width="5.625" style="2" customWidth="1"/>
    <col min="10247" max="10247" width="6.125" style="2" customWidth="1"/>
    <col min="10248" max="10487" width="10" style="2"/>
    <col min="10488" max="10488" width="4.875" style="2" customWidth="1"/>
    <col min="10489" max="10489" width="7.625" style="2" customWidth="1"/>
    <col min="10490" max="10490" width="12.25" style="2" customWidth="1"/>
    <col min="10491" max="10492" width="10" style="2"/>
    <col min="10493" max="10495" width="4.875" style="2" customWidth="1"/>
    <col min="10496" max="10496" width="5.75" style="2" customWidth="1"/>
    <col min="10497" max="10497" width="11.125" style="2" customWidth="1"/>
    <col min="10498" max="10498" width="11.25" style="2" customWidth="1"/>
    <col min="10499" max="10499" width="10.25" style="2" customWidth="1"/>
    <col min="10500" max="10500" width="9.875" style="2" customWidth="1"/>
    <col min="10501" max="10501" width="9.625" style="2" customWidth="1"/>
    <col min="10502" max="10502" width="5.625" style="2" customWidth="1"/>
    <col min="10503" max="10503" width="6.125" style="2" customWidth="1"/>
    <col min="10504" max="10743" width="10" style="2"/>
    <col min="10744" max="10744" width="4.875" style="2" customWidth="1"/>
    <col min="10745" max="10745" width="7.625" style="2" customWidth="1"/>
    <col min="10746" max="10746" width="12.25" style="2" customWidth="1"/>
    <col min="10747" max="10748" width="10" style="2"/>
    <col min="10749" max="10751" width="4.875" style="2" customWidth="1"/>
    <col min="10752" max="10752" width="5.75" style="2" customWidth="1"/>
    <col min="10753" max="10753" width="11.125" style="2" customWidth="1"/>
    <col min="10754" max="10754" width="11.25" style="2" customWidth="1"/>
    <col min="10755" max="10755" width="10.25" style="2" customWidth="1"/>
    <col min="10756" max="10756" width="9.875" style="2" customWidth="1"/>
    <col min="10757" max="10757" width="9.625" style="2" customWidth="1"/>
    <col min="10758" max="10758" width="5.625" style="2" customWidth="1"/>
    <col min="10759" max="10759" width="6.125" style="2" customWidth="1"/>
    <col min="10760" max="10999" width="10" style="2"/>
    <col min="11000" max="11000" width="4.875" style="2" customWidth="1"/>
    <col min="11001" max="11001" width="7.625" style="2" customWidth="1"/>
    <col min="11002" max="11002" width="12.25" style="2" customWidth="1"/>
    <col min="11003" max="11004" width="10" style="2"/>
    <col min="11005" max="11007" width="4.875" style="2" customWidth="1"/>
    <col min="11008" max="11008" width="5.75" style="2" customWidth="1"/>
    <col min="11009" max="11009" width="11.125" style="2" customWidth="1"/>
    <col min="11010" max="11010" width="11.25" style="2" customWidth="1"/>
    <col min="11011" max="11011" width="10.25" style="2" customWidth="1"/>
    <col min="11012" max="11012" width="9.875" style="2" customWidth="1"/>
    <col min="11013" max="11013" width="9.625" style="2" customWidth="1"/>
    <col min="11014" max="11014" width="5.625" style="2" customWidth="1"/>
    <col min="11015" max="11015" width="6.125" style="2" customWidth="1"/>
    <col min="11016" max="11255" width="10" style="2"/>
    <col min="11256" max="11256" width="4.875" style="2" customWidth="1"/>
    <col min="11257" max="11257" width="7.625" style="2" customWidth="1"/>
    <col min="11258" max="11258" width="12.25" style="2" customWidth="1"/>
    <col min="11259" max="11260" width="10" style="2"/>
    <col min="11261" max="11263" width="4.875" style="2" customWidth="1"/>
    <col min="11264" max="11264" width="5.75" style="2" customWidth="1"/>
    <col min="11265" max="11265" width="11.125" style="2" customWidth="1"/>
    <col min="11266" max="11266" width="11.25" style="2" customWidth="1"/>
    <col min="11267" max="11267" width="10.25" style="2" customWidth="1"/>
    <col min="11268" max="11268" width="9.875" style="2" customWidth="1"/>
    <col min="11269" max="11269" width="9.625" style="2" customWidth="1"/>
    <col min="11270" max="11270" width="5.625" style="2" customWidth="1"/>
    <col min="11271" max="11271" width="6.125" style="2" customWidth="1"/>
    <col min="11272" max="11511" width="10" style="2"/>
    <col min="11512" max="11512" width="4.875" style="2" customWidth="1"/>
    <col min="11513" max="11513" width="7.625" style="2" customWidth="1"/>
    <col min="11514" max="11514" width="12.25" style="2" customWidth="1"/>
    <col min="11515" max="11516" width="10" style="2"/>
    <col min="11517" max="11519" width="4.875" style="2" customWidth="1"/>
    <col min="11520" max="11520" width="5.75" style="2" customWidth="1"/>
    <col min="11521" max="11521" width="11.125" style="2" customWidth="1"/>
    <col min="11522" max="11522" width="11.25" style="2" customWidth="1"/>
    <col min="11523" max="11523" width="10.25" style="2" customWidth="1"/>
    <col min="11524" max="11524" width="9.875" style="2" customWidth="1"/>
    <col min="11525" max="11525" width="9.625" style="2" customWidth="1"/>
    <col min="11526" max="11526" width="5.625" style="2" customWidth="1"/>
    <col min="11527" max="11527" width="6.125" style="2" customWidth="1"/>
    <col min="11528" max="11767" width="10" style="2"/>
    <col min="11768" max="11768" width="4.875" style="2" customWidth="1"/>
    <col min="11769" max="11769" width="7.625" style="2" customWidth="1"/>
    <col min="11770" max="11770" width="12.25" style="2" customWidth="1"/>
    <col min="11771" max="11772" width="10" style="2"/>
    <col min="11773" max="11775" width="4.875" style="2" customWidth="1"/>
    <col min="11776" max="11776" width="5.75" style="2" customWidth="1"/>
    <col min="11777" max="11777" width="11.125" style="2" customWidth="1"/>
    <col min="11778" max="11778" width="11.25" style="2" customWidth="1"/>
    <col min="11779" max="11779" width="10.25" style="2" customWidth="1"/>
    <col min="11780" max="11780" width="9.875" style="2" customWidth="1"/>
    <col min="11781" max="11781" width="9.625" style="2" customWidth="1"/>
    <col min="11782" max="11782" width="5.625" style="2" customWidth="1"/>
    <col min="11783" max="11783" width="6.125" style="2" customWidth="1"/>
    <col min="11784" max="12023" width="10" style="2"/>
    <col min="12024" max="12024" width="4.875" style="2" customWidth="1"/>
    <col min="12025" max="12025" width="7.625" style="2" customWidth="1"/>
    <col min="12026" max="12026" width="12.25" style="2" customWidth="1"/>
    <col min="12027" max="12028" width="10" style="2"/>
    <col min="12029" max="12031" width="4.875" style="2" customWidth="1"/>
    <col min="12032" max="12032" width="5.75" style="2" customWidth="1"/>
    <col min="12033" max="12033" width="11.125" style="2" customWidth="1"/>
    <col min="12034" max="12034" width="11.25" style="2" customWidth="1"/>
    <col min="12035" max="12035" width="10.25" style="2" customWidth="1"/>
    <col min="12036" max="12036" width="9.875" style="2" customWidth="1"/>
    <col min="12037" max="12037" width="9.625" style="2" customWidth="1"/>
    <col min="12038" max="12038" width="5.625" style="2" customWidth="1"/>
    <col min="12039" max="12039" width="6.125" style="2" customWidth="1"/>
    <col min="12040" max="12279" width="10" style="2"/>
    <col min="12280" max="12280" width="4.875" style="2" customWidth="1"/>
    <col min="12281" max="12281" width="7.625" style="2" customWidth="1"/>
    <col min="12282" max="12282" width="12.25" style="2" customWidth="1"/>
    <col min="12283" max="12284" width="10" style="2"/>
    <col min="12285" max="12287" width="4.875" style="2" customWidth="1"/>
    <col min="12288" max="12288" width="5.75" style="2" customWidth="1"/>
    <col min="12289" max="12289" width="11.125" style="2" customWidth="1"/>
    <col min="12290" max="12290" width="11.25" style="2" customWidth="1"/>
    <col min="12291" max="12291" width="10.25" style="2" customWidth="1"/>
    <col min="12292" max="12292" width="9.875" style="2" customWidth="1"/>
    <col min="12293" max="12293" width="9.625" style="2" customWidth="1"/>
    <col min="12294" max="12294" width="5.625" style="2" customWidth="1"/>
    <col min="12295" max="12295" width="6.125" style="2" customWidth="1"/>
    <col min="12296" max="12535" width="10" style="2"/>
    <col min="12536" max="12536" width="4.875" style="2" customWidth="1"/>
    <col min="12537" max="12537" width="7.625" style="2" customWidth="1"/>
    <col min="12538" max="12538" width="12.25" style="2" customWidth="1"/>
    <col min="12539" max="12540" width="10" style="2"/>
    <col min="12541" max="12543" width="4.875" style="2" customWidth="1"/>
    <col min="12544" max="12544" width="5.75" style="2" customWidth="1"/>
    <col min="12545" max="12545" width="11.125" style="2" customWidth="1"/>
    <col min="12546" max="12546" width="11.25" style="2" customWidth="1"/>
    <col min="12547" max="12547" width="10.25" style="2" customWidth="1"/>
    <col min="12548" max="12548" width="9.875" style="2" customWidth="1"/>
    <col min="12549" max="12549" width="9.625" style="2" customWidth="1"/>
    <col min="12550" max="12550" width="5.625" style="2" customWidth="1"/>
    <col min="12551" max="12551" width="6.125" style="2" customWidth="1"/>
    <col min="12552" max="12791" width="10" style="2"/>
    <col min="12792" max="12792" width="4.875" style="2" customWidth="1"/>
    <col min="12793" max="12793" width="7.625" style="2" customWidth="1"/>
    <col min="12794" max="12794" width="12.25" style="2" customWidth="1"/>
    <col min="12795" max="12796" width="10" style="2"/>
    <col min="12797" max="12799" width="4.875" style="2" customWidth="1"/>
    <col min="12800" max="12800" width="5.75" style="2" customWidth="1"/>
    <col min="12801" max="12801" width="11.125" style="2" customWidth="1"/>
    <col min="12802" max="12802" width="11.25" style="2" customWidth="1"/>
    <col min="12803" max="12803" width="10.25" style="2" customWidth="1"/>
    <col min="12804" max="12804" width="9.875" style="2" customWidth="1"/>
    <col min="12805" max="12805" width="9.625" style="2" customWidth="1"/>
    <col min="12806" max="12806" width="5.625" style="2" customWidth="1"/>
    <col min="12807" max="12807" width="6.125" style="2" customWidth="1"/>
    <col min="12808" max="13047" width="10" style="2"/>
    <col min="13048" max="13048" width="4.875" style="2" customWidth="1"/>
    <col min="13049" max="13049" width="7.625" style="2" customWidth="1"/>
    <col min="13050" max="13050" width="12.25" style="2" customWidth="1"/>
    <col min="13051" max="13052" width="10" style="2"/>
    <col min="13053" max="13055" width="4.875" style="2" customWidth="1"/>
    <col min="13056" max="13056" width="5.75" style="2" customWidth="1"/>
    <col min="13057" max="13057" width="11.125" style="2" customWidth="1"/>
    <col min="13058" max="13058" width="11.25" style="2" customWidth="1"/>
    <col min="13059" max="13059" width="10.25" style="2" customWidth="1"/>
    <col min="13060" max="13060" width="9.875" style="2" customWidth="1"/>
    <col min="13061" max="13061" width="9.625" style="2" customWidth="1"/>
    <col min="13062" max="13062" width="5.625" style="2" customWidth="1"/>
    <col min="13063" max="13063" width="6.125" style="2" customWidth="1"/>
    <col min="13064" max="13303" width="10" style="2"/>
    <col min="13304" max="13304" width="4.875" style="2" customWidth="1"/>
    <col min="13305" max="13305" width="7.625" style="2" customWidth="1"/>
    <col min="13306" max="13306" width="12.25" style="2" customWidth="1"/>
    <col min="13307" max="13308" width="10" style="2"/>
    <col min="13309" max="13311" width="4.875" style="2" customWidth="1"/>
    <col min="13312" max="13312" width="5.75" style="2" customWidth="1"/>
    <col min="13313" max="13313" width="11.125" style="2" customWidth="1"/>
    <col min="13314" max="13314" width="11.25" style="2" customWidth="1"/>
    <col min="13315" max="13315" width="10.25" style="2" customWidth="1"/>
    <col min="13316" max="13316" width="9.875" style="2" customWidth="1"/>
    <col min="13317" max="13317" width="9.625" style="2" customWidth="1"/>
    <col min="13318" max="13318" width="5.625" style="2" customWidth="1"/>
    <col min="13319" max="13319" width="6.125" style="2" customWidth="1"/>
    <col min="13320" max="13559" width="10" style="2"/>
    <col min="13560" max="13560" width="4.875" style="2" customWidth="1"/>
    <col min="13561" max="13561" width="7.625" style="2" customWidth="1"/>
    <col min="13562" max="13562" width="12.25" style="2" customWidth="1"/>
    <col min="13563" max="13564" width="10" style="2"/>
    <col min="13565" max="13567" width="4.875" style="2" customWidth="1"/>
    <col min="13568" max="13568" width="5.75" style="2" customWidth="1"/>
    <col min="13569" max="13569" width="11.125" style="2" customWidth="1"/>
    <col min="13570" max="13570" width="11.25" style="2" customWidth="1"/>
    <col min="13571" max="13571" width="10.25" style="2" customWidth="1"/>
    <col min="13572" max="13572" width="9.875" style="2" customWidth="1"/>
    <col min="13573" max="13573" width="9.625" style="2" customWidth="1"/>
    <col min="13574" max="13574" width="5.625" style="2" customWidth="1"/>
    <col min="13575" max="13575" width="6.125" style="2" customWidth="1"/>
    <col min="13576" max="13815" width="10" style="2"/>
    <col min="13816" max="13816" width="4.875" style="2" customWidth="1"/>
    <col min="13817" max="13817" width="7.625" style="2" customWidth="1"/>
    <col min="13818" max="13818" width="12.25" style="2" customWidth="1"/>
    <col min="13819" max="13820" width="10" style="2"/>
    <col min="13821" max="13823" width="4.875" style="2" customWidth="1"/>
    <col min="13824" max="13824" width="5.75" style="2" customWidth="1"/>
    <col min="13825" max="13825" width="11.125" style="2" customWidth="1"/>
    <col min="13826" max="13826" width="11.25" style="2" customWidth="1"/>
    <col min="13827" max="13827" width="10.25" style="2" customWidth="1"/>
    <col min="13828" max="13828" width="9.875" style="2" customWidth="1"/>
    <col min="13829" max="13829" width="9.625" style="2" customWidth="1"/>
    <col min="13830" max="13830" width="5.625" style="2" customWidth="1"/>
    <col min="13831" max="13831" width="6.125" style="2" customWidth="1"/>
    <col min="13832" max="14071" width="10" style="2"/>
    <col min="14072" max="14072" width="4.875" style="2" customWidth="1"/>
    <col min="14073" max="14073" width="7.625" style="2" customWidth="1"/>
    <col min="14074" max="14074" width="12.25" style="2" customWidth="1"/>
    <col min="14075" max="14076" width="10" style="2"/>
    <col min="14077" max="14079" width="4.875" style="2" customWidth="1"/>
    <col min="14080" max="14080" width="5.75" style="2" customWidth="1"/>
    <col min="14081" max="14081" width="11.125" style="2" customWidth="1"/>
    <col min="14082" max="14082" width="11.25" style="2" customWidth="1"/>
    <col min="14083" max="14083" width="10.25" style="2" customWidth="1"/>
    <col min="14084" max="14084" width="9.875" style="2" customWidth="1"/>
    <col min="14085" max="14085" width="9.625" style="2" customWidth="1"/>
    <col min="14086" max="14086" width="5.625" style="2" customWidth="1"/>
    <col min="14087" max="14087" width="6.125" style="2" customWidth="1"/>
    <col min="14088" max="14327" width="10" style="2"/>
    <col min="14328" max="14328" width="4.875" style="2" customWidth="1"/>
    <col min="14329" max="14329" width="7.625" style="2" customWidth="1"/>
    <col min="14330" max="14330" width="12.25" style="2" customWidth="1"/>
    <col min="14331" max="14332" width="10" style="2"/>
    <col min="14333" max="14335" width="4.875" style="2" customWidth="1"/>
    <col min="14336" max="14336" width="5.75" style="2" customWidth="1"/>
    <col min="14337" max="14337" width="11.125" style="2" customWidth="1"/>
    <col min="14338" max="14338" width="11.25" style="2" customWidth="1"/>
    <col min="14339" max="14339" width="10.25" style="2" customWidth="1"/>
    <col min="14340" max="14340" width="9.875" style="2" customWidth="1"/>
    <col min="14341" max="14341" width="9.625" style="2" customWidth="1"/>
    <col min="14342" max="14342" width="5.625" style="2" customWidth="1"/>
    <col min="14343" max="14343" width="6.125" style="2" customWidth="1"/>
    <col min="14344" max="14583" width="10" style="2"/>
    <col min="14584" max="14584" width="4.875" style="2" customWidth="1"/>
    <col min="14585" max="14585" width="7.625" style="2" customWidth="1"/>
    <col min="14586" max="14586" width="12.25" style="2" customWidth="1"/>
    <col min="14587" max="14588" width="10" style="2"/>
    <col min="14589" max="14591" width="4.875" style="2" customWidth="1"/>
    <col min="14592" max="14592" width="5.75" style="2" customWidth="1"/>
    <col min="14593" max="14593" width="11.125" style="2" customWidth="1"/>
    <col min="14594" max="14594" width="11.25" style="2" customWidth="1"/>
    <col min="14595" max="14595" width="10.25" style="2" customWidth="1"/>
    <col min="14596" max="14596" width="9.875" style="2" customWidth="1"/>
    <col min="14597" max="14597" width="9.625" style="2" customWidth="1"/>
    <col min="14598" max="14598" width="5.625" style="2" customWidth="1"/>
    <col min="14599" max="14599" width="6.125" style="2" customWidth="1"/>
    <col min="14600" max="14839" width="10" style="2"/>
    <col min="14840" max="14840" width="4.875" style="2" customWidth="1"/>
    <col min="14841" max="14841" width="7.625" style="2" customWidth="1"/>
    <col min="14842" max="14842" width="12.25" style="2" customWidth="1"/>
    <col min="14843" max="14844" width="10" style="2"/>
    <col min="14845" max="14847" width="4.875" style="2" customWidth="1"/>
    <col min="14848" max="14848" width="5.75" style="2" customWidth="1"/>
    <col min="14849" max="14849" width="11.125" style="2" customWidth="1"/>
    <col min="14850" max="14850" width="11.25" style="2" customWidth="1"/>
    <col min="14851" max="14851" width="10.25" style="2" customWidth="1"/>
    <col min="14852" max="14852" width="9.875" style="2" customWidth="1"/>
    <col min="14853" max="14853" width="9.625" style="2" customWidth="1"/>
    <col min="14854" max="14854" width="5.625" style="2" customWidth="1"/>
    <col min="14855" max="14855" width="6.125" style="2" customWidth="1"/>
    <col min="14856" max="15095" width="10" style="2"/>
    <col min="15096" max="15096" width="4.875" style="2" customWidth="1"/>
    <col min="15097" max="15097" width="7.625" style="2" customWidth="1"/>
    <col min="15098" max="15098" width="12.25" style="2" customWidth="1"/>
    <col min="15099" max="15100" width="10" style="2"/>
    <col min="15101" max="15103" width="4.875" style="2" customWidth="1"/>
    <col min="15104" max="15104" width="5.75" style="2" customWidth="1"/>
    <col min="15105" max="15105" width="11.125" style="2" customWidth="1"/>
    <col min="15106" max="15106" width="11.25" style="2" customWidth="1"/>
    <col min="15107" max="15107" width="10.25" style="2" customWidth="1"/>
    <col min="15108" max="15108" width="9.875" style="2" customWidth="1"/>
    <col min="15109" max="15109" width="9.625" style="2" customWidth="1"/>
    <col min="15110" max="15110" width="5.625" style="2" customWidth="1"/>
    <col min="15111" max="15111" width="6.125" style="2" customWidth="1"/>
    <col min="15112" max="15351" width="10" style="2"/>
    <col min="15352" max="15352" width="4.875" style="2" customWidth="1"/>
    <col min="15353" max="15353" width="7.625" style="2" customWidth="1"/>
    <col min="15354" max="15354" width="12.25" style="2" customWidth="1"/>
    <col min="15355" max="15356" width="10" style="2"/>
    <col min="15357" max="15359" width="4.875" style="2" customWidth="1"/>
    <col min="15360" max="15360" width="5.75" style="2" customWidth="1"/>
    <col min="15361" max="15361" width="11.125" style="2" customWidth="1"/>
    <col min="15362" max="15362" width="11.25" style="2" customWidth="1"/>
    <col min="15363" max="15363" width="10.25" style="2" customWidth="1"/>
    <col min="15364" max="15364" width="9.875" style="2" customWidth="1"/>
    <col min="15365" max="15365" width="9.625" style="2" customWidth="1"/>
    <col min="15366" max="15366" width="5.625" style="2" customWidth="1"/>
    <col min="15367" max="15367" width="6.125" style="2" customWidth="1"/>
    <col min="15368" max="15607" width="10" style="2"/>
    <col min="15608" max="15608" width="4.875" style="2" customWidth="1"/>
    <col min="15609" max="15609" width="7.625" style="2" customWidth="1"/>
    <col min="15610" max="15610" width="12.25" style="2" customWidth="1"/>
    <col min="15611" max="15612" width="10" style="2"/>
    <col min="15613" max="15615" width="4.875" style="2" customWidth="1"/>
    <col min="15616" max="15616" width="5.75" style="2" customWidth="1"/>
    <col min="15617" max="15617" width="11.125" style="2" customWidth="1"/>
    <col min="15618" max="15618" width="11.25" style="2" customWidth="1"/>
    <col min="15619" max="15619" width="10.25" style="2" customWidth="1"/>
    <col min="15620" max="15620" width="9.875" style="2" customWidth="1"/>
    <col min="15621" max="15621" width="9.625" style="2" customWidth="1"/>
    <col min="15622" max="15622" width="5.625" style="2" customWidth="1"/>
    <col min="15623" max="15623" width="6.125" style="2" customWidth="1"/>
    <col min="15624" max="15863" width="10" style="2"/>
    <col min="15864" max="15864" width="4.875" style="2" customWidth="1"/>
    <col min="15865" max="15865" width="7.625" style="2" customWidth="1"/>
    <col min="15866" max="15866" width="12.25" style="2" customWidth="1"/>
    <col min="15867" max="15868" width="10" style="2"/>
    <col min="15869" max="15871" width="4.875" style="2" customWidth="1"/>
    <col min="15872" max="15872" width="5.75" style="2" customWidth="1"/>
    <col min="15873" max="15873" width="11.125" style="2" customWidth="1"/>
    <col min="15874" max="15874" width="11.25" style="2" customWidth="1"/>
    <col min="15875" max="15875" width="10.25" style="2" customWidth="1"/>
    <col min="15876" max="15876" width="9.875" style="2" customWidth="1"/>
    <col min="15877" max="15877" width="9.625" style="2" customWidth="1"/>
    <col min="15878" max="15878" width="5.625" style="2" customWidth="1"/>
    <col min="15879" max="15879" width="6.125" style="2" customWidth="1"/>
    <col min="15880" max="16119" width="10" style="2"/>
    <col min="16120" max="16120" width="4.875" style="2" customWidth="1"/>
    <col min="16121" max="16121" width="7.625" style="2" customWidth="1"/>
    <col min="16122" max="16122" width="12.25" style="2" customWidth="1"/>
    <col min="16123" max="16124" width="10" style="2"/>
    <col min="16125" max="16127" width="4.875" style="2" customWidth="1"/>
    <col min="16128" max="16128" width="5.75" style="2" customWidth="1"/>
    <col min="16129" max="16129" width="11.125" style="2" customWidth="1"/>
    <col min="16130" max="16130" width="11.25" style="2" customWidth="1"/>
    <col min="16131" max="16131" width="10.25" style="2" customWidth="1"/>
    <col min="16132" max="16132" width="9.875" style="2" customWidth="1"/>
    <col min="16133" max="16133" width="9.625" style="2" customWidth="1"/>
    <col min="16134" max="16134" width="5.625" style="2" customWidth="1"/>
    <col min="16135" max="16135" width="6.125" style="2" customWidth="1"/>
    <col min="16136" max="16384" width="10" style="2"/>
  </cols>
  <sheetData>
    <row r="1" spans="1:22" s="1" customFormat="1" ht="30" customHeight="1">
      <c r="A1" s="9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22" ht="14.1" customHeight="1">
      <c r="A2" s="88" t="s">
        <v>127</v>
      </c>
      <c r="B2" s="97"/>
      <c r="C2" s="97"/>
      <c r="D2" s="97"/>
      <c r="E2" s="97"/>
      <c r="F2" s="97"/>
      <c r="G2" s="97"/>
      <c r="H2" s="108"/>
      <c r="I2" s="108"/>
      <c r="J2" s="108"/>
      <c r="K2" s="108"/>
      <c r="L2" s="108"/>
      <c r="M2" s="108"/>
      <c r="N2" s="108"/>
      <c r="O2" s="108"/>
      <c r="P2" s="108"/>
    </row>
    <row r="3" spans="1:22" ht="14.1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109" t="s">
        <v>1</v>
      </c>
      <c r="O3" s="109"/>
      <c r="P3" s="109"/>
    </row>
    <row r="4" spans="1:22" ht="15.75" customHeight="1">
      <c r="A4" s="26" t="s">
        <v>105</v>
      </c>
      <c r="M4" s="110" t="s">
        <v>2</v>
      </c>
      <c r="N4" s="110"/>
      <c r="O4" s="110"/>
      <c r="P4" s="110"/>
    </row>
    <row r="5" spans="1:22" s="5" customFormat="1" ht="15.75" customHeight="1">
      <c r="A5" s="98" t="s">
        <v>3</v>
      </c>
      <c r="B5" s="98" t="s">
        <v>4</v>
      </c>
      <c r="C5" s="111" t="s">
        <v>5</v>
      </c>
      <c r="D5" s="111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2" t="s">
        <v>12</v>
      </c>
      <c r="K5" s="113"/>
      <c r="L5" s="98" t="s">
        <v>13</v>
      </c>
      <c r="M5" s="99"/>
      <c r="N5" s="99"/>
      <c r="O5" s="111" t="s">
        <v>14</v>
      </c>
      <c r="P5" s="111" t="s">
        <v>15</v>
      </c>
    </row>
    <row r="6" spans="1:22" s="5" customFormat="1" ht="15.75" customHeight="1">
      <c r="A6" s="99"/>
      <c r="B6" s="99"/>
      <c r="C6" s="99"/>
      <c r="D6" s="99"/>
      <c r="E6" s="99"/>
      <c r="F6" s="99"/>
      <c r="G6" s="99"/>
      <c r="H6" s="99"/>
      <c r="I6" s="99"/>
      <c r="J6" s="6" t="s">
        <v>16</v>
      </c>
      <c r="K6" s="7" t="s">
        <v>17</v>
      </c>
      <c r="L6" s="7" t="s">
        <v>16</v>
      </c>
      <c r="M6" s="8" t="s">
        <v>18</v>
      </c>
      <c r="N6" s="7" t="s">
        <v>17</v>
      </c>
      <c r="O6" s="99"/>
      <c r="P6" s="99"/>
    </row>
    <row r="7" spans="1:22" ht="15.75" customHeight="1">
      <c r="A7" s="9">
        <v>1</v>
      </c>
      <c r="B7" s="32" t="s">
        <v>26</v>
      </c>
      <c r="C7" s="34" t="s">
        <v>129</v>
      </c>
      <c r="D7" s="27" t="s">
        <v>27</v>
      </c>
      <c r="E7" s="28" t="s">
        <v>28</v>
      </c>
      <c r="F7" s="27" t="s">
        <v>29</v>
      </c>
      <c r="G7" s="27">
        <v>4</v>
      </c>
      <c r="H7" s="29" t="s">
        <v>30</v>
      </c>
      <c r="I7" s="29" t="str">
        <f t="shared" ref="I7:I9" si="0">H7</f>
        <v>2011-12-13</v>
      </c>
      <c r="J7" s="35">
        <v>4520.971111111111</v>
      </c>
      <c r="K7" s="30">
        <v>115.92222222222222</v>
      </c>
      <c r="L7" s="12">
        <f>750*G7</f>
        <v>3000</v>
      </c>
      <c r="M7" s="40">
        <v>0.05</v>
      </c>
      <c r="N7" s="12">
        <f>L7*M7</f>
        <v>150</v>
      </c>
      <c r="O7" s="12">
        <f>IF(K7=0,0,(N7-K7)/K7*100)</f>
        <v>29.397105338828723</v>
      </c>
      <c r="P7" s="14"/>
      <c r="Q7" s="38">
        <v>43799</v>
      </c>
      <c r="R7" s="2">
        <f t="shared" ref="R7:R53" si="1">DATEDIF(I7,Q7,"m")</f>
        <v>95</v>
      </c>
      <c r="S7" s="2">
        <f>R7+1</f>
        <v>96</v>
      </c>
      <c r="T7" s="2">
        <f>5*12</f>
        <v>60</v>
      </c>
      <c r="U7" s="2">
        <f>T7-S7</f>
        <v>-36</v>
      </c>
      <c r="V7" s="39">
        <f>U7/T7</f>
        <v>-0.6</v>
      </c>
    </row>
    <row r="8" spans="1:22" ht="15.75" customHeight="1">
      <c r="A8" s="9">
        <v>2</v>
      </c>
      <c r="B8" s="32" t="s">
        <v>32</v>
      </c>
      <c r="C8" s="28" t="s">
        <v>130</v>
      </c>
      <c r="D8" s="27"/>
      <c r="E8" s="28"/>
      <c r="F8" s="27" t="s">
        <v>19</v>
      </c>
      <c r="G8" s="27">
        <v>1</v>
      </c>
      <c r="H8" s="29" t="s">
        <v>33</v>
      </c>
      <c r="I8" s="29" t="str">
        <f t="shared" si="0"/>
        <v>2004-07-25</v>
      </c>
      <c r="J8" s="35">
        <v>48000</v>
      </c>
      <c r="K8" s="30">
        <v>1440</v>
      </c>
      <c r="L8" s="12">
        <v>23600</v>
      </c>
      <c r="M8" s="40">
        <v>0.05</v>
      </c>
      <c r="N8" s="12">
        <f t="shared" ref="N8:N53" si="2">L8*M8</f>
        <v>1180</v>
      </c>
      <c r="O8" s="12">
        <f t="shared" ref="O8:O53" si="3">IF(K8=0,0,(N8-K8)/K8*100)</f>
        <v>-18.055555555555554</v>
      </c>
      <c r="P8" s="14"/>
      <c r="Q8" s="38">
        <v>43799</v>
      </c>
      <c r="R8" s="2">
        <f t="shared" si="1"/>
        <v>184</v>
      </c>
      <c r="S8" s="2">
        <f t="shared" ref="S8:S53" si="4">R8+1</f>
        <v>185</v>
      </c>
      <c r="T8" s="2">
        <f>10*12</f>
        <v>120</v>
      </c>
      <c r="U8" s="2">
        <f t="shared" ref="U8:U53" si="5">T8-S8</f>
        <v>-65</v>
      </c>
      <c r="V8" s="39">
        <f t="shared" ref="V8:V53" si="6">U8/T8</f>
        <v>-0.54166666666666663</v>
      </c>
    </row>
    <row r="9" spans="1:22" ht="15.75" customHeight="1">
      <c r="A9" s="9">
        <v>3</v>
      </c>
      <c r="B9" s="32" t="s">
        <v>35</v>
      </c>
      <c r="C9" s="28" t="s">
        <v>131</v>
      </c>
      <c r="D9" s="27"/>
      <c r="E9" s="28"/>
      <c r="F9" s="27" t="s">
        <v>19</v>
      </c>
      <c r="G9" s="27">
        <v>1</v>
      </c>
      <c r="H9" s="29" t="s">
        <v>34</v>
      </c>
      <c r="I9" s="29" t="str">
        <f t="shared" si="0"/>
        <v>2005-04-25</v>
      </c>
      <c r="J9" s="35">
        <v>52000</v>
      </c>
      <c r="K9" s="30">
        <v>1560</v>
      </c>
      <c r="L9" s="12">
        <v>22000</v>
      </c>
      <c r="M9" s="40">
        <v>0.05</v>
      </c>
      <c r="N9" s="12">
        <f t="shared" si="2"/>
        <v>1100</v>
      </c>
      <c r="O9" s="12">
        <f t="shared" si="3"/>
        <v>-29.487179487179489</v>
      </c>
      <c r="P9" s="14"/>
      <c r="Q9" s="38">
        <v>43799</v>
      </c>
      <c r="R9" s="2">
        <f t="shared" si="1"/>
        <v>175</v>
      </c>
      <c r="S9" s="2">
        <f t="shared" si="4"/>
        <v>176</v>
      </c>
      <c r="T9" s="2">
        <f t="shared" ref="T9:T13" si="7">10*12</f>
        <v>120</v>
      </c>
      <c r="U9" s="2">
        <f t="shared" si="5"/>
        <v>-56</v>
      </c>
      <c r="V9" s="39">
        <f t="shared" si="6"/>
        <v>-0.46666666666666667</v>
      </c>
    </row>
    <row r="10" spans="1:22" ht="15.75" customHeight="1">
      <c r="A10" s="9">
        <v>4</v>
      </c>
      <c r="B10" s="24">
        <v>1020101015053</v>
      </c>
      <c r="C10" s="34" t="s">
        <v>132</v>
      </c>
      <c r="D10" s="27" t="s">
        <v>63</v>
      </c>
      <c r="E10" s="28" t="s">
        <v>21</v>
      </c>
      <c r="F10" s="27" t="s">
        <v>19</v>
      </c>
      <c r="G10" s="27">
        <v>1</v>
      </c>
      <c r="H10" s="29" t="s">
        <v>25</v>
      </c>
      <c r="I10" s="29" t="str">
        <f t="shared" ref="I10:I21" si="8">H10</f>
        <v>2012-01-31</v>
      </c>
      <c r="J10" s="35">
        <v>1599252</v>
      </c>
      <c r="K10" s="30">
        <v>384086.74</v>
      </c>
      <c r="L10" s="12">
        <f>J10</f>
        <v>1599252</v>
      </c>
      <c r="M10" s="40">
        <v>0.2</v>
      </c>
      <c r="N10" s="12">
        <f t="shared" si="2"/>
        <v>319850.40000000002</v>
      </c>
      <c r="O10" s="12">
        <f t="shared" si="3"/>
        <v>-16.724435735532023</v>
      </c>
      <c r="P10" s="14"/>
      <c r="Q10" s="38">
        <v>43799</v>
      </c>
      <c r="R10" s="2">
        <f t="shared" si="1"/>
        <v>93</v>
      </c>
      <c r="S10" s="2">
        <f t="shared" si="4"/>
        <v>94</v>
      </c>
      <c r="T10" s="2">
        <f>10*12</f>
        <v>120</v>
      </c>
      <c r="U10" s="2">
        <f t="shared" si="5"/>
        <v>26</v>
      </c>
      <c r="V10" s="39">
        <f t="shared" si="6"/>
        <v>0.21666666666666667</v>
      </c>
    </row>
    <row r="11" spans="1:22" ht="15.75" customHeight="1">
      <c r="A11" s="9">
        <v>5</v>
      </c>
      <c r="B11" s="25" t="s">
        <v>41</v>
      </c>
      <c r="C11" s="28" t="s">
        <v>133</v>
      </c>
      <c r="D11" s="27"/>
      <c r="E11" s="28" t="s">
        <v>21</v>
      </c>
      <c r="F11" s="27" t="s">
        <v>19</v>
      </c>
      <c r="G11" s="27">
        <v>1</v>
      </c>
      <c r="H11" s="29" t="s">
        <v>22</v>
      </c>
      <c r="I11" s="29" t="str">
        <f t="shared" si="8"/>
        <v>2011-04-29</v>
      </c>
      <c r="J11" s="35">
        <v>234121.51</v>
      </c>
      <c r="K11" s="30">
        <v>39196.07</v>
      </c>
      <c r="L11" s="12">
        <v>180000</v>
      </c>
      <c r="M11" s="40">
        <v>0.1</v>
      </c>
      <c r="N11" s="12">
        <f t="shared" si="2"/>
        <v>18000</v>
      </c>
      <c r="O11" s="12">
        <f t="shared" si="3"/>
        <v>-54.077028640881593</v>
      </c>
      <c r="P11" s="14"/>
      <c r="Q11" s="38">
        <v>43799</v>
      </c>
      <c r="R11" s="2">
        <f t="shared" si="1"/>
        <v>103</v>
      </c>
      <c r="S11" s="2">
        <f t="shared" si="4"/>
        <v>104</v>
      </c>
      <c r="T11" s="2">
        <f t="shared" si="7"/>
        <v>120</v>
      </c>
      <c r="U11" s="2">
        <f t="shared" si="5"/>
        <v>16</v>
      </c>
      <c r="V11" s="39">
        <f t="shared" si="6"/>
        <v>0.13333333333333333</v>
      </c>
    </row>
    <row r="12" spans="1:22" ht="15.75" customHeight="1">
      <c r="A12" s="9">
        <v>6</v>
      </c>
      <c r="B12" s="24">
        <v>1020101015110</v>
      </c>
      <c r="C12" s="28" t="s">
        <v>64</v>
      </c>
      <c r="D12" s="27"/>
      <c r="E12" s="28" t="s">
        <v>21</v>
      </c>
      <c r="F12" s="27" t="s">
        <v>19</v>
      </c>
      <c r="G12" s="27">
        <v>1</v>
      </c>
      <c r="H12" s="29" t="s">
        <v>22</v>
      </c>
      <c r="I12" s="29" t="str">
        <f t="shared" si="8"/>
        <v>2011-04-29</v>
      </c>
      <c r="J12" s="35">
        <v>234121.51</v>
      </c>
      <c r="K12" s="30">
        <v>39196.07</v>
      </c>
      <c r="L12" s="12">
        <v>180000</v>
      </c>
      <c r="M12" s="40">
        <v>0.1</v>
      </c>
      <c r="N12" s="12">
        <f t="shared" si="2"/>
        <v>18000</v>
      </c>
      <c r="O12" s="12">
        <f t="shared" si="3"/>
        <v>-54.077028640881593</v>
      </c>
      <c r="P12" s="14"/>
      <c r="Q12" s="38">
        <v>43799</v>
      </c>
      <c r="R12" s="2">
        <f t="shared" si="1"/>
        <v>103</v>
      </c>
      <c r="S12" s="2">
        <f t="shared" si="4"/>
        <v>104</v>
      </c>
      <c r="T12" s="2">
        <f t="shared" si="7"/>
        <v>120</v>
      </c>
      <c r="U12" s="2">
        <f t="shared" si="5"/>
        <v>16</v>
      </c>
      <c r="V12" s="39">
        <f t="shared" si="6"/>
        <v>0.13333333333333333</v>
      </c>
    </row>
    <row r="13" spans="1:22" ht="15.75" customHeight="1">
      <c r="A13" s="9">
        <v>7</v>
      </c>
      <c r="B13" s="24">
        <v>1020101015112</v>
      </c>
      <c r="C13" s="34" t="s">
        <v>134</v>
      </c>
      <c r="D13" s="27" t="s">
        <v>65</v>
      </c>
      <c r="E13" s="28" t="s">
        <v>23</v>
      </c>
      <c r="F13" s="27" t="s">
        <v>19</v>
      </c>
      <c r="G13" s="27">
        <v>1</v>
      </c>
      <c r="H13" s="29" t="s">
        <v>24</v>
      </c>
      <c r="I13" s="29" t="str">
        <f t="shared" si="8"/>
        <v>2012-08-28</v>
      </c>
      <c r="J13" s="35">
        <v>31990.14</v>
      </c>
      <c r="K13" s="30">
        <v>9492.81</v>
      </c>
      <c r="L13" s="12">
        <v>20800</v>
      </c>
      <c r="M13" s="40">
        <v>0.2</v>
      </c>
      <c r="N13" s="12">
        <f t="shared" si="2"/>
        <v>4160</v>
      </c>
      <c r="O13" s="12">
        <f t="shared" si="3"/>
        <v>-56.177359496292453</v>
      </c>
      <c r="P13" s="14"/>
      <c r="Q13" s="38">
        <v>43799</v>
      </c>
      <c r="R13" s="2">
        <f t="shared" si="1"/>
        <v>87</v>
      </c>
      <c r="S13" s="2">
        <f t="shared" si="4"/>
        <v>88</v>
      </c>
      <c r="T13" s="2">
        <f t="shared" si="7"/>
        <v>120</v>
      </c>
      <c r="U13" s="2">
        <f t="shared" si="5"/>
        <v>32</v>
      </c>
      <c r="V13" s="39">
        <f t="shared" si="6"/>
        <v>0.26666666666666666</v>
      </c>
    </row>
    <row r="14" spans="1:22" ht="15.75" customHeight="1">
      <c r="A14" s="9">
        <v>8</v>
      </c>
      <c r="B14" s="24">
        <v>1020101015125</v>
      </c>
      <c r="C14" s="28" t="s">
        <v>135</v>
      </c>
      <c r="D14" s="27" t="s">
        <v>37</v>
      </c>
      <c r="E14" s="28" t="s">
        <v>92</v>
      </c>
      <c r="F14" s="27" t="s">
        <v>19</v>
      </c>
      <c r="G14" s="27">
        <v>1</v>
      </c>
      <c r="H14" s="29" t="s">
        <v>98</v>
      </c>
      <c r="I14" s="29" t="str">
        <f t="shared" si="8"/>
        <v>2011-08-23</v>
      </c>
      <c r="J14" s="35">
        <v>2649.99</v>
      </c>
      <c r="K14" s="30">
        <v>67.95</v>
      </c>
      <c r="L14" s="12">
        <v>1450</v>
      </c>
      <c r="M14" s="40">
        <v>0.05</v>
      </c>
      <c r="N14" s="12">
        <f t="shared" si="2"/>
        <v>72.5</v>
      </c>
      <c r="O14" s="12">
        <f t="shared" si="3"/>
        <v>6.6961000735835121</v>
      </c>
      <c r="P14" s="14"/>
      <c r="Q14" s="38">
        <v>43799</v>
      </c>
      <c r="R14" s="2">
        <f t="shared" si="1"/>
        <v>99</v>
      </c>
      <c r="S14" s="2">
        <f t="shared" si="4"/>
        <v>100</v>
      </c>
      <c r="T14" s="2">
        <f t="shared" ref="T14:T43" si="9">3*12</f>
        <v>36</v>
      </c>
      <c r="U14" s="2">
        <f t="shared" si="5"/>
        <v>-64</v>
      </c>
      <c r="V14" s="39">
        <f t="shared" si="6"/>
        <v>-1.7777777777777777</v>
      </c>
    </row>
    <row r="15" spans="1:22" ht="15.75" customHeight="1">
      <c r="A15" s="9">
        <v>9</v>
      </c>
      <c r="B15" s="24">
        <v>1020101015129</v>
      </c>
      <c r="C15" s="28" t="s">
        <v>66</v>
      </c>
      <c r="D15" s="27" t="s">
        <v>37</v>
      </c>
      <c r="E15" s="28" t="s">
        <v>92</v>
      </c>
      <c r="F15" s="27" t="s">
        <v>19</v>
      </c>
      <c r="G15" s="27">
        <v>1</v>
      </c>
      <c r="H15" s="29" t="s">
        <v>98</v>
      </c>
      <c r="I15" s="29" t="str">
        <f t="shared" si="8"/>
        <v>2011-08-23</v>
      </c>
      <c r="J15" s="35">
        <v>2650</v>
      </c>
      <c r="K15" s="30">
        <v>67.95</v>
      </c>
      <c r="L15" s="12">
        <v>1450</v>
      </c>
      <c r="M15" s="40">
        <v>0.05</v>
      </c>
      <c r="N15" s="12">
        <f t="shared" si="2"/>
        <v>72.5</v>
      </c>
      <c r="O15" s="12">
        <f t="shared" si="3"/>
        <v>6.6961000735835121</v>
      </c>
      <c r="P15" s="14"/>
      <c r="Q15" s="38">
        <v>43799</v>
      </c>
      <c r="R15" s="2">
        <f t="shared" si="1"/>
        <v>99</v>
      </c>
      <c r="S15" s="2">
        <f t="shared" si="4"/>
        <v>100</v>
      </c>
      <c r="T15" s="2">
        <f t="shared" si="9"/>
        <v>36</v>
      </c>
      <c r="U15" s="2">
        <f t="shared" si="5"/>
        <v>-64</v>
      </c>
      <c r="V15" s="39">
        <f t="shared" si="6"/>
        <v>-1.7777777777777777</v>
      </c>
    </row>
    <row r="16" spans="1:22" ht="15.75" customHeight="1">
      <c r="A16" s="9">
        <v>10</v>
      </c>
      <c r="B16" s="25" t="s">
        <v>42</v>
      </c>
      <c r="C16" s="28" t="s">
        <v>146</v>
      </c>
      <c r="D16" s="27" t="s">
        <v>37</v>
      </c>
      <c r="E16" s="28" t="s">
        <v>92</v>
      </c>
      <c r="F16" s="27" t="s">
        <v>19</v>
      </c>
      <c r="G16" s="27">
        <v>1</v>
      </c>
      <c r="H16" s="29" t="s">
        <v>98</v>
      </c>
      <c r="I16" s="29" t="str">
        <f t="shared" si="8"/>
        <v>2011-08-23</v>
      </c>
      <c r="J16" s="35">
        <v>2649.99</v>
      </c>
      <c r="K16" s="30">
        <v>67.95</v>
      </c>
      <c r="L16" s="12">
        <v>1450</v>
      </c>
      <c r="M16" s="40">
        <v>0.05</v>
      </c>
      <c r="N16" s="12">
        <f t="shared" si="2"/>
        <v>72.5</v>
      </c>
      <c r="O16" s="12">
        <f t="shared" si="3"/>
        <v>6.6961000735835121</v>
      </c>
      <c r="P16" s="14"/>
      <c r="Q16" s="38">
        <v>43799</v>
      </c>
      <c r="R16" s="2">
        <f t="shared" si="1"/>
        <v>99</v>
      </c>
      <c r="S16" s="2">
        <f t="shared" si="4"/>
        <v>100</v>
      </c>
      <c r="T16" s="2">
        <f t="shared" si="9"/>
        <v>36</v>
      </c>
      <c r="U16" s="2">
        <f t="shared" si="5"/>
        <v>-64</v>
      </c>
      <c r="V16" s="39">
        <f t="shared" si="6"/>
        <v>-1.7777777777777777</v>
      </c>
    </row>
    <row r="17" spans="1:22" ht="15.75" customHeight="1">
      <c r="A17" s="9">
        <v>11</v>
      </c>
      <c r="B17" s="25" t="s">
        <v>43</v>
      </c>
      <c r="C17" s="28" t="s">
        <v>67</v>
      </c>
      <c r="D17" s="27" t="s">
        <v>37</v>
      </c>
      <c r="E17" s="28" t="s">
        <v>92</v>
      </c>
      <c r="F17" s="27" t="s">
        <v>19</v>
      </c>
      <c r="G17" s="27">
        <v>1</v>
      </c>
      <c r="H17" s="29" t="s">
        <v>98</v>
      </c>
      <c r="I17" s="29" t="str">
        <f t="shared" si="8"/>
        <v>2011-08-23</v>
      </c>
      <c r="J17" s="35">
        <v>2650.01</v>
      </c>
      <c r="K17" s="30">
        <v>67.95</v>
      </c>
      <c r="L17" s="12">
        <v>1450</v>
      </c>
      <c r="M17" s="40">
        <v>0.05</v>
      </c>
      <c r="N17" s="12">
        <f t="shared" si="2"/>
        <v>72.5</v>
      </c>
      <c r="O17" s="12">
        <f t="shared" si="3"/>
        <v>6.6961000735835121</v>
      </c>
      <c r="P17" s="14"/>
      <c r="Q17" s="38">
        <v>43799</v>
      </c>
      <c r="R17" s="2">
        <f t="shared" si="1"/>
        <v>99</v>
      </c>
      <c r="S17" s="2">
        <f t="shared" si="4"/>
        <v>100</v>
      </c>
      <c r="T17" s="2">
        <f t="shared" si="9"/>
        <v>36</v>
      </c>
      <c r="U17" s="2">
        <f t="shared" si="5"/>
        <v>-64</v>
      </c>
      <c r="V17" s="39">
        <f t="shared" si="6"/>
        <v>-1.7777777777777777</v>
      </c>
    </row>
    <row r="18" spans="1:22" ht="15.75" customHeight="1">
      <c r="A18" s="9">
        <v>12</v>
      </c>
      <c r="B18" s="25" t="s">
        <v>44</v>
      </c>
      <c r="C18" s="28" t="s">
        <v>68</v>
      </c>
      <c r="D18" s="27" t="s">
        <v>37</v>
      </c>
      <c r="E18" s="28" t="s">
        <v>92</v>
      </c>
      <c r="F18" s="27" t="s">
        <v>19</v>
      </c>
      <c r="G18" s="27">
        <v>1</v>
      </c>
      <c r="H18" s="29" t="s">
        <v>98</v>
      </c>
      <c r="I18" s="29" t="str">
        <f t="shared" si="8"/>
        <v>2011-08-23</v>
      </c>
      <c r="J18" s="36">
        <v>2650.01</v>
      </c>
      <c r="K18" s="30">
        <v>67.95</v>
      </c>
      <c r="L18" s="12">
        <v>1450</v>
      </c>
      <c r="M18" s="40">
        <v>0.05</v>
      </c>
      <c r="N18" s="12">
        <f t="shared" si="2"/>
        <v>72.5</v>
      </c>
      <c r="O18" s="12">
        <f t="shared" si="3"/>
        <v>6.6961000735835121</v>
      </c>
      <c r="P18" s="14"/>
      <c r="Q18" s="38">
        <v>43799</v>
      </c>
      <c r="R18" s="2">
        <f t="shared" si="1"/>
        <v>99</v>
      </c>
      <c r="S18" s="2">
        <f t="shared" si="4"/>
        <v>100</v>
      </c>
      <c r="T18" s="2">
        <f t="shared" si="9"/>
        <v>36</v>
      </c>
      <c r="U18" s="2">
        <f t="shared" si="5"/>
        <v>-64</v>
      </c>
      <c r="V18" s="39">
        <f t="shared" si="6"/>
        <v>-1.7777777777777777</v>
      </c>
    </row>
    <row r="19" spans="1:22" ht="15.75" customHeight="1">
      <c r="A19" s="9">
        <v>13</v>
      </c>
      <c r="B19" s="25" t="s">
        <v>45</v>
      </c>
      <c r="C19" s="28" t="s">
        <v>69</v>
      </c>
      <c r="D19" s="27" t="s">
        <v>37</v>
      </c>
      <c r="E19" s="28" t="s">
        <v>92</v>
      </c>
      <c r="F19" s="27" t="s">
        <v>19</v>
      </c>
      <c r="G19" s="27">
        <v>1</v>
      </c>
      <c r="H19" s="29" t="s">
        <v>98</v>
      </c>
      <c r="I19" s="29" t="str">
        <f t="shared" si="8"/>
        <v>2011-08-23</v>
      </c>
      <c r="J19" s="36">
        <v>2649.99</v>
      </c>
      <c r="K19" s="30">
        <v>67.95</v>
      </c>
      <c r="L19" s="12">
        <v>1450</v>
      </c>
      <c r="M19" s="40">
        <v>0.05</v>
      </c>
      <c r="N19" s="12">
        <f t="shared" si="2"/>
        <v>72.5</v>
      </c>
      <c r="O19" s="12">
        <f t="shared" si="3"/>
        <v>6.6961000735835121</v>
      </c>
      <c r="P19" s="14"/>
      <c r="Q19" s="38">
        <v>43799</v>
      </c>
      <c r="R19" s="2">
        <f t="shared" si="1"/>
        <v>99</v>
      </c>
      <c r="S19" s="2">
        <f t="shared" si="4"/>
        <v>100</v>
      </c>
      <c r="T19" s="2">
        <f t="shared" si="9"/>
        <v>36</v>
      </c>
      <c r="U19" s="2">
        <f t="shared" si="5"/>
        <v>-64</v>
      </c>
      <c r="V19" s="39">
        <f t="shared" si="6"/>
        <v>-1.7777777777777777</v>
      </c>
    </row>
    <row r="20" spans="1:22" ht="15.75" customHeight="1">
      <c r="A20" s="9">
        <v>14</v>
      </c>
      <c r="B20" s="25" t="s">
        <v>46</v>
      </c>
      <c r="C20" s="28" t="s">
        <v>70</v>
      </c>
      <c r="D20" s="27" t="s">
        <v>37</v>
      </c>
      <c r="E20" s="28" t="s">
        <v>92</v>
      </c>
      <c r="F20" s="27" t="s">
        <v>19</v>
      </c>
      <c r="G20" s="27">
        <v>1</v>
      </c>
      <c r="H20" s="29" t="s">
        <v>98</v>
      </c>
      <c r="I20" s="29" t="str">
        <f t="shared" si="8"/>
        <v>2011-08-23</v>
      </c>
      <c r="J20" s="35">
        <v>2650.01</v>
      </c>
      <c r="K20" s="30">
        <v>67.95</v>
      </c>
      <c r="L20" s="12">
        <v>1450</v>
      </c>
      <c r="M20" s="40">
        <v>0.05</v>
      </c>
      <c r="N20" s="12">
        <f t="shared" si="2"/>
        <v>72.5</v>
      </c>
      <c r="O20" s="12">
        <f t="shared" si="3"/>
        <v>6.6961000735835121</v>
      </c>
      <c r="P20" s="14"/>
      <c r="Q20" s="38">
        <v>43799</v>
      </c>
      <c r="R20" s="2">
        <f t="shared" si="1"/>
        <v>99</v>
      </c>
      <c r="S20" s="2">
        <f t="shared" si="4"/>
        <v>100</v>
      </c>
      <c r="T20" s="2">
        <f t="shared" si="9"/>
        <v>36</v>
      </c>
      <c r="U20" s="2">
        <f t="shared" si="5"/>
        <v>-64</v>
      </c>
      <c r="V20" s="39">
        <f t="shared" si="6"/>
        <v>-1.7777777777777777</v>
      </c>
    </row>
    <row r="21" spans="1:22" ht="15.75" customHeight="1">
      <c r="A21" s="9">
        <v>15</v>
      </c>
      <c r="B21" s="24">
        <v>161020103</v>
      </c>
      <c r="C21" s="28" t="s">
        <v>136</v>
      </c>
      <c r="D21" s="27"/>
      <c r="E21" s="28"/>
      <c r="F21" s="27" t="s">
        <v>19</v>
      </c>
      <c r="G21" s="27">
        <v>2</v>
      </c>
      <c r="H21" s="29" t="s">
        <v>31</v>
      </c>
      <c r="I21" s="29" t="str">
        <f t="shared" si="8"/>
        <v>2003-12-25</v>
      </c>
      <c r="J21" s="35">
        <v>24000</v>
      </c>
      <c r="K21" s="30">
        <v>720</v>
      </c>
      <c r="L21" s="12">
        <f>3600*G21</f>
        <v>7200</v>
      </c>
      <c r="M21" s="40">
        <v>0.05</v>
      </c>
      <c r="N21" s="12">
        <f t="shared" si="2"/>
        <v>360</v>
      </c>
      <c r="O21" s="12">
        <f t="shared" si="3"/>
        <v>-50</v>
      </c>
      <c r="P21" s="14"/>
      <c r="Q21" s="38">
        <v>43799</v>
      </c>
      <c r="R21" s="2">
        <f t="shared" si="1"/>
        <v>191</v>
      </c>
      <c r="S21" s="2">
        <f t="shared" si="4"/>
        <v>192</v>
      </c>
      <c r="T21" s="2">
        <f>10*12</f>
        <v>120</v>
      </c>
      <c r="U21" s="2">
        <f t="shared" si="5"/>
        <v>-72</v>
      </c>
      <c r="V21" s="39">
        <f t="shared" si="6"/>
        <v>-0.6</v>
      </c>
    </row>
    <row r="22" spans="1:22" ht="15.75" customHeight="1">
      <c r="A22" s="9">
        <v>16</v>
      </c>
      <c r="B22" s="24">
        <v>161020127</v>
      </c>
      <c r="C22" s="28" t="s">
        <v>137</v>
      </c>
      <c r="D22" s="27"/>
      <c r="E22" s="28"/>
      <c r="F22" s="27" t="s">
        <v>19</v>
      </c>
      <c r="G22" s="27">
        <v>2</v>
      </c>
      <c r="H22" s="29" t="s">
        <v>31</v>
      </c>
      <c r="I22" s="29" t="str">
        <f t="shared" ref="I22:I42" si="10">H22</f>
        <v>2003-12-25</v>
      </c>
      <c r="J22" s="35">
        <v>957114.8</v>
      </c>
      <c r="K22" s="30">
        <v>28713.439999999999</v>
      </c>
      <c r="L22" s="12">
        <f>268000*G22</f>
        <v>536000</v>
      </c>
      <c r="M22" s="40">
        <v>0.05</v>
      </c>
      <c r="N22" s="12">
        <f t="shared" si="2"/>
        <v>26800</v>
      </c>
      <c r="O22" s="12">
        <f t="shared" si="3"/>
        <v>-6.6639176636446171</v>
      </c>
      <c r="P22" s="14"/>
      <c r="Q22" s="38">
        <v>43799</v>
      </c>
      <c r="R22" s="2">
        <f t="shared" si="1"/>
        <v>191</v>
      </c>
      <c r="S22" s="2">
        <f t="shared" si="4"/>
        <v>192</v>
      </c>
      <c r="T22" s="2">
        <f>12*12</f>
        <v>144</v>
      </c>
      <c r="U22" s="2">
        <f t="shared" si="5"/>
        <v>-48</v>
      </c>
      <c r="V22" s="39">
        <f t="shared" si="6"/>
        <v>-0.33333333333333331</v>
      </c>
    </row>
    <row r="23" spans="1:22" ht="15.75" customHeight="1">
      <c r="A23" s="9">
        <v>17</v>
      </c>
      <c r="B23" s="25" t="s">
        <v>47</v>
      </c>
      <c r="C23" s="28" t="s">
        <v>122</v>
      </c>
      <c r="D23" s="27">
        <v>70130797</v>
      </c>
      <c r="E23" s="28" t="s">
        <v>103</v>
      </c>
      <c r="F23" s="27" t="s">
        <v>19</v>
      </c>
      <c r="G23" s="27">
        <v>1</v>
      </c>
      <c r="H23" s="29" t="s">
        <v>104</v>
      </c>
      <c r="I23" s="29" t="str">
        <f t="shared" si="10"/>
        <v>2007-12-27</v>
      </c>
      <c r="J23" s="35">
        <v>4000</v>
      </c>
      <c r="K23" s="30">
        <v>120</v>
      </c>
      <c r="L23" s="12">
        <v>950</v>
      </c>
      <c r="M23" s="40">
        <v>0.05</v>
      </c>
      <c r="N23" s="12">
        <f t="shared" si="2"/>
        <v>47.5</v>
      </c>
      <c r="O23" s="12">
        <f t="shared" si="3"/>
        <v>-60.416666666666664</v>
      </c>
      <c r="P23" s="14"/>
      <c r="Q23" s="38">
        <v>43799</v>
      </c>
      <c r="R23" s="2">
        <f t="shared" si="1"/>
        <v>143</v>
      </c>
      <c r="S23" s="2">
        <f t="shared" si="4"/>
        <v>144</v>
      </c>
      <c r="T23" s="2">
        <f t="shared" si="9"/>
        <v>36</v>
      </c>
      <c r="U23" s="2">
        <f t="shared" si="5"/>
        <v>-108</v>
      </c>
      <c r="V23" s="39">
        <f t="shared" si="6"/>
        <v>-3</v>
      </c>
    </row>
    <row r="24" spans="1:22" ht="15.75" customHeight="1">
      <c r="A24" s="9">
        <v>18</v>
      </c>
      <c r="B24" s="24" t="s">
        <v>48</v>
      </c>
      <c r="C24" s="34" t="s">
        <v>138</v>
      </c>
      <c r="D24" s="27" t="s">
        <v>71</v>
      </c>
      <c r="E24" s="28" t="s">
        <v>93</v>
      </c>
      <c r="F24" s="27" t="s">
        <v>19</v>
      </c>
      <c r="G24" s="27">
        <v>1</v>
      </c>
      <c r="H24" s="29" t="s">
        <v>99</v>
      </c>
      <c r="I24" s="29" t="str">
        <f t="shared" si="10"/>
        <v>2007-09-19</v>
      </c>
      <c r="J24" s="35">
        <v>163000</v>
      </c>
      <c r="K24" s="30">
        <v>8150</v>
      </c>
      <c r="L24" s="12">
        <v>98000</v>
      </c>
      <c r="M24" s="40">
        <v>0.05</v>
      </c>
      <c r="N24" s="12">
        <f t="shared" si="2"/>
        <v>4900</v>
      </c>
      <c r="O24" s="12">
        <f t="shared" si="3"/>
        <v>-39.877300613496928</v>
      </c>
      <c r="P24" s="14"/>
      <c r="Q24" s="38">
        <v>43799</v>
      </c>
      <c r="R24" s="2">
        <f t="shared" si="1"/>
        <v>146</v>
      </c>
      <c r="S24" s="2">
        <f t="shared" si="4"/>
        <v>147</v>
      </c>
      <c r="T24" s="2">
        <f t="shared" si="9"/>
        <v>36</v>
      </c>
      <c r="U24" s="2">
        <f t="shared" si="5"/>
        <v>-111</v>
      </c>
      <c r="V24" s="39">
        <f t="shared" si="6"/>
        <v>-3.0833333333333335</v>
      </c>
    </row>
    <row r="25" spans="1:22" ht="15.75" customHeight="1">
      <c r="A25" s="9">
        <v>19</v>
      </c>
      <c r="B25" s="24" t="s">
        <v>49</v>
      </c>
      <c r="C25" s="28" t="s">
        <v>72</v>
      </c>
      <c r="D25" s="27"/>
      <c r="E25" s="28"/>
      <c r="F25" s="27" t="s">
        <v>19</v>
      </c>
      <c r="G25" s="27">
        <v>1</v>
      </c>
      <c r="H25" s="29" t="s">
        <v>100</v>
      </c>
      <c r="I25" s="29" t="str">
        <f t="shared" si="10"/>
        <v>2007-10-31</v>
      </c>
      <c r="J25" s="35">
        <v>5200</v>
      </c>
      <c r="K25" s="30">
        <v>260</v>
      </c>
      <c r="L25" s="12">
        <v>680</v>
      </c>
      <c r="M25" s="40">
        <v>0.05</v>
      </c>
      <c r="N25" s="12">
        <f t="shared" si="2"/>
        <v>34</v>
      </c>
      <c r="O25" s="12">
        <f t="shared" si="3"/>
        <v>-86.92307692307692</v>
      </c>
      <c r="P25" s="14"/>
      <c r="Q25" s="38">
        <v>43799</v>
      </c>
      <c r="R25" s="2">
        <f t="shared" si="1"/>
        <v>144</v>
      </c>
      <c r="S25" s="2">
        <f t="shared" si="4"/>
        <v>145</v>
      </c>
      <c r="T25" s="2">
        <f t="shared" si="9"/>
        <v>36</v>
      </c>
      <c r="U25" s="2">
        <f t="shared" si="5"/>
        <v>-109</v>
      </c>
      <c r="V25" s="39">
        <f t="shared" si="6"/>
        <v>-3.0277777777777777</v>
      </c>
    </row>
    <row r="26" spans="1:22" ht="15.75" customHeight="1">
      <c r="A26" s="9">
        <v>20</v>
      </c>
      <c r="B26" s="24" t="s">
        <v>50</v>
      </c>
      <c r="C26" s="34" t="s">
        <v>139</v>
      </c>
      <c r="D26" s="27" t="s">
        <v>74</v>
      </c>
      <c r="E26" s="28" t="s">
        <v>94</v>
      </c>
      <c r="F26" s="27" t="s">
        <v>19</v>
      </c>
      <c r="G26" s="27">
        <v>1</v>
      </c>
      <c r="H26" s="29" t="s">
        <v>101</v>
      </c>
      <c r="I26" s="29" t="str">
        <f t="shared" si="10"/>
        <v>2007-11-21</v>
      </c>
      <c r="J26" s="35">
        <v>373000.5</v>
      </c>
      <c r="K26" s="30">
        <v>11190.01</v>
      </c>
      <c r="L26" s="12">
        <v>215000</v>
      </c>
      <c r="M26" s="40">
        <v>0.05</v>
      </c>
      <c r="N26" s="12">
        <f t="shared" si="2"/>
        <v>10750</v>
      </c>
      <c r="O26" s="12">
        <f t="shared" si="3"/>
        <v>-3.9321680677675914</v>
      </c>
      <c r="P26" s="14"/>
      <c r="Q26" s="38">
        <v>43799</v>
      </c>
      <c r="R26" s="2">
        <f t="shared" si="1"/>
        <v>144</v>
      </c>
      <c r="S26" s="2">
        <f t="shared" si="4"/>
        <v>145</v>
      </c>
      <c r="T26" s="2">
        <f>12*12</f>
        <v>144</v>
      </c>
      <c r="U26" s="2">
        <f t="shared" si="5"/>
        <v>-1</v>
      </c>
      <c r="V26" s="39">
        <f t="shared" si="6"/>
        <v>-6.9444444444444441E-3</v>
      </c>
    </row>
    <row r="27" spans="1:22" ht="15.75" customHeight="1">
      <c r="A27" s="9">
        <v>21</v>
      </c>
      <c r="B27" s="24" t="s">
        <v>51</v>
      </c>
      <c r="C27" s="28" t="s">
        <v>73</v>
      </c>
      <c r="D27" s="27" t="s">
        <v>75</v>
      </c>
      <c r="E27" s="28" t="s">
        <v>94</v>
      </c>
      <c r="F27" s="27" t="s">
        <v>19</v>
      </c>
      <c r="G27" s="27">
        <v>1</v>
      </c>
      <c r="H27" s="29" t="s">
        <v>101</v>
      </c>
      <c r="I27" s="29" t="str">
        <f t="shared" si="10"/>
        <v>2007-11-21</v>
      </c>
      <c r="J27" s="35">
        <v>373000.5</v>
      </c>
      <c r="K27" s="30">
        <v>11190.01</v>
      </c>
      <c r="L27" s="12">
        <v>215000</v>
      </c>
      <c r="M27" s="40">
        <v>0.05</v>
      </c>
      <c r="N27" s="12">
        <f t="shared" si="2"/>
        <v>10750</v>
      </c>
      <c r="O27" s="12">
        <f t="shared" si="3"/>
        <v>-3.9321680677675914</v>
      </c>
      <c r="P27" s="14"/>
      <c r="Q27" s="38">
        <v>43799</v>
      </c>
      <c r="R27" s="2">
        <f t="shared" si="1"/>
        <v>144</v>
      </c>
      <c r="S27" s="2">
        <f t="shared" si="4"/>
        <v>145</v>
      </c>
      <c r="T27" s="2">
        <f t="shared" ref="T27:T35" si="11">12*12</f>
        <v>144</v>
      </c>
      <c r="U27" s="2">
        <f t="shared" si="5"/>
        <v>-1</v>
      </c>
      <c r="V27" s="39">
        <f t="shared" si="6"/>
        <v>-6.9444444444444441E-3</v>
      </c>
    </row>
    <row r="28" spans="1:22" ht="15.75" customHeight="1">
      <c r="A28" s="9">
        <v>22</v>
      </c>
      <c r="B28" s="24" t="s">
        <v>52</v>
      </c>
      <c r="C28" s="28" t="s">
        <v>73</v>
      </c>
      <c r="D28" s="27" t="s">
        <v>76</v>
      </c>
      <c r="E28" s="28" t="s">
        <v>94</v>
      </c>
      <c r="F28" s="27" t="s">
        <v>19</v>
      </c>
      <c r="G28" s="27">
        <v>1</v>
      </c>
      <c r="H28" s="29" t="s">
        <v>101</v>
      </c>
      <c r="I28" s="29" t="str">
        <f t="shared" si="10"/>
        <v>2007-11-21</v>
      </c>
      <c r="J28" s="35">
        <v>373000.5</v>
      </c>
      <c r="K28" s="30">
        <v>11190.01</v>
      </c>
      <c r="L28" s="12">
        <v>215000</v>
      </c>
      <c r="M28" s="40">
        <v>0.05</v>
      </c>
      <c r="N28" s="12">
        <f t="shared" si="2"/>
        <v>10750</v>
      </c>
      <c r="O28" s="12">
        <f t="shared" si="3"/>
        <v>-3.9321680677675914</v>
      </c>
      <c r="P28" s="14"/>
      <c r="Q28" s="38">
        <v>43799</v>
      </c>
      <c r="R28" s="2">
        <f t="shared" si="1"/>
        <v>144</v>
      </c>
      <c r="S28" s="2">
        <f t="shared" si="4"/>
        <v>145</v>
      </c>
      <c r="T28" s="2">
        <f t="shared" si="11"/>
        <v>144</v>
      </c>
      <c r="U28" s="2">
        <f t="shared" si="5"/>
        <v>-1</v>
      </c>
      <c r="V28" s="39">
        <f t="shared" si="6"/>
        <v>-6.9444444444444441E-3</v>
      </c>
    </row>
    <row r="29" spans="1:22" ht="15.75" customHeight="1">
      <c r="A29" s="9">
        <v>23</v>
      </c>
      <c r="B29" s="24" t="s">
        <v>53</v>
      </c>
      <c r="C29" s="28" t="s">
        <v>73</v>
      </c>
      <c r="D29" s="27" t="s">
        <v>77</v>
      </c>
      <c r="E29" s="28" t="s">
        <v>94</v>
      </c>
      <c r="F29" s="27" t="s">
        <v>19</v>
      </c>
      <c r="G29" s="27">
        <v>1</v>
      </c>
      <c r="H29" s="29" t="s">
        <v>101</v>
      </c>
      <c r="I29" s="29" t="str">
        <f t="shared" si="10"/>
        <v>2007-11-21</v>
      </c>
      <c r="J29" s="35">
        <v>373000.5</v>
      </c>
      <c r="K29" s="30">
        <v>11190.01</v>
      </c>
      <c r="L29" s="12">
        <v>215000</v>
      </c>
      <c r="M29" s="40">
        <v>0.05</v>
      </c>
      <c r="N29" s="12">
        <f t="shared" si="2"/>
        <v>10750</v>
      </c>
      <c r="O29" s="12">
        <f t="shared" si="3"/>
        <v>-3.9321680677675914</v>
      </c>
      <c r="P29" s="14"/>
      <c r="Q29" s="38">
        <v>43799</v>
      </c>
      <c r="R29" s="2">
        <f t="shared" si="1"/>
        <v>144</v>
      </c>
      <c r="S29" s="2">
        <f t="shared" si="4"/>
        <v>145</v>
      </c>
      <c r="T29" s="2">
        <f t="shared" si="11"/>
        <v>144</v>
      </c>
      <c r="U29" s="2">
        <f t="shared" si="5"/>
        <v>-1</v>
      </c>
      <c r="V29" s="39">
        <f t="shared" si="6"/>
        <v>-6.9444444444444441E-3</v>
      </c>
    </row>
    <row r="30" spans="1:22" ht="15.75" customHeight="1">
      <c r="A30" s="9">
        <v>24</v>
      </c>
      <c r="B30" s="24" t="s">
        <v>54</v>
      </c>
      <c r="C30" s="28" t="s">
        <v>73</v>
      </c>
      <c r="D30" s="27" t="s">
        <v>78</v>
      </c>
      <c r="E30" s="28" t="s">
        <v>94</v>
      </c>
      <c r="F30" s="27" t="s">
        <v>19</v>
      </c>
      <c r="G30" s="27">
        <v>1</v>
      </c>
      <c r="H30" s="29" t="s">
        <v>101</v>
      </c>
      <c r="I30" s="29" t="str">
        <f t="shared" si="10"/>
        <v>2007-11-21</v>
      </c>
      <c r="J30" s="35">
        <v>373000.5</v>
      </c>
      <c r="K30" s="30">
        <v>11190.01</v>
      </c>
      <c r="L30" s="12">
        <v>215000</v>
      </c>
      <c r="M30" s="40">
        <v>0.05</v>
      </c>
      <c r="N30" s="12">
        <f t="shared" si="2"/>
        <v>10750</v>
      </c>
      <c r="O30" s="12">
        <f t="shared" si="3"/>
        <v>-3.9321680677675914</v>
      </c>
      <c r="P30" s="14"/>
      <c r="Q30" s="38">
        <v>43799</v>
      </c>
      <c r="R30" s="2">
        <f t="shared" si="1"/>
        <v>144</v>
      </c>
      <c r="S30" s="2">
        <f t="shared" si="4"/>
        <v>145</v>
      </c>
      <c r="T30" s="2">
        <f t="shared" si="11"/>
        <v>144</v>
      </c>
      <c r="U30" s="2">
        <f t="shared" si="5"/>
        <v>-1</v>
      </c>
      <c r="V30" s="39">
        <f t="shared" si="6"/>
        <v>-6.9444444444444441E-3</v>
      </c>
    </row>
    <row r="31" spans="1:22" ht="15.75" customHeight="1">
      <c r="A31" s="9">
        <v>25</v>
      </c>
      <c r="B31" s="24" t="s">
        <v>55</v>
      </c>
      <c r="C31" s="28" t="s">
        <v>73</v>
      </c>
      <c r="D31" s="27" t="s">
        <v>79</v>
      </c>
      <c r="E31" s="28" t="s">
        <v>94</v>
      </c>
      <c r="F31" s="27" t="s">
        <v>19</v>
      </c>
      <c r="G31" s="27">
        <v>1</v>
      </c>
      <c r="H31" s="29" t="s">
        <v>101</v>
      </c>
      <c r="I31" s="29" t="str">
        <f t="shared" si="10"/>
        <v>2007-11-21</v>
      </c>
      <c r="J31" s="35">
        <v>373000.5</v>
      </c>
      <c r="K31" s="30">
        <v>11190.01</v>
      </c>
      <c r="L31" s="12">
        <v>215000</v>
      </c>
      <c r="M31" s="40">
        <v>0.05</v>
      </c>
      <c r="N31" s="12">
        <f t="shared" si="2"/>
        <v>10750</v>
      </c>
      <c r="O31" s="12">
        <f t="shared" si="3"/>
        <v>-3.9321680677675914</v>
      </c>
      <c r="P31" s="14"/>
      <c r="Q31" s="38">
        <v>43799</v>
      </c>
      <c r="R31" s="2">
        <f t="shared" si="1"/>
        <v>144</v>
      </c>
      <c r="S31" s="2">
        <f t="shared" si="4"/>
        <v>145</v>
      </c>
      <c r="T31" s="2">
        <f t="shared" si="11"/>
        <v>144</v>
      </c>
      <c r="U31" s="2">
        <f t="shared" si="5"/>
        <v>-1</v>
      </c>
      <c r="V31" s="39">
        <f t="shared" si="6"/>
        <v>-6.9444444444444441E-3</v>
      </c>
    </row>
    <row r="32" spans="1:22" ht="15.75" customHeight="1">
      <c r="A32" s="9">
        <v>26</v>
      </c>
      <c r="B32" s="24" t="s">
        <v>56</v>
      </c>
      <c r="C32" s="28" t="s">
        <v>73</v>
      </c>
      <c r="D32" s="27" t="s">
        <v>80</v>
      </c>
      <c r="E32" s="28" t="s">
        <v>94</v>
      </c>
      <c r="F32" s="27" t="s">
        <v>19</v>
      </c>
      <c r="G32" s="27">
        <v>1</v>
      </c>
      <c r="H32" s="29" t="s">
        <v>101</v>
      </c>
      <c r="I32" s="29" t="str">
        <f t="shared" si="10"/>
        <v>2007-11-21</v>
      </c>
      <c r="J32" s="36">
        <v>373000.5</v>
      </c>
      <c r="K32" s="30">
        <v>11190.01</v>
      </c>
      <c r="L32" s="12">
        <v>215000</v>
      </c>
      <c r="M32" s="40">
        <v>0.05</v>
      </c>
      <c r="N32" s="12">
        <f t="shared" si="2"/>
        <v>10750</v>
      </c>
      <c r="O32" s="12">
        <f t="shared" si="3"/>
        <v>-3.9321680677675914</v>
      </c>
      <c r="P32" s="14"/>
      <c r="Q32" s="38">
        <v>43799</v>
      </c>
      <c r="R32" s="2">
        <f t="shared" si="1"/>
        <v>144</v>
      </c>
      <c r="S32" s="2">
        <f t="shared" si="4"/>
        <v>145</v>
      </c>
      <c r="T32" s="2">
        <f t="shared" si="11"/>
        <v>144</v>
      </c>
      <c r="U32" s="2">
        <f t="shared" si="5"/>
        <v>-1</v>
      </c>
      <c r="V32" s="39">
        <f t="shared" si="6"/>
        <v>-6.9444444444444441E-3</v>
      </c>
    </row>
    <row r="33" spans="1:22" ht="15.75" customHeight="1">
      <c r="A33" s="9">
        <v>27</v>
      </c>
      <c r="B33" s="24" t="s">
        <v>57</v>
      </c>
      <c r="C33" s="28" t="s">
        <v>73</v>
      </c>
      <c r="D33" s="27" t="s">
        <v>81</v>
      </c>
      <c r="E33" s="28" t="s">
        <v>94</v>
      </c>
      <c r="F33" s="27" t="s">
        <v>19</v>
      </c>
      <c r="G33" s="27">
        <v>1</v>
      </c>
      <c r="H33" s="29" t="s">
        <v>101</v>
      </c>
      <c r="I33" s="29" t="str">
        <f t="shared" si="10"/>
        <v>2007-11-21</v>
      </c>
      <c r="J33" s="36">
        <v>373000.5</v>
      </c>
      <c r="K33" s="30">
        <v>11190.01</v>
      </c>
      <c r="L33" s="12">
        <v>215000</v>
      </c>
      <c r="M33" s="40">
        <v>0.05</v>
      </c>
      <c r="N33" s="12">
        <f t="shared" si="2"/>
        <v>10750</v>
      </c>
      <c r="O33" s="12">
        <f t="shared" si="3"/>
        <v>-3.9321680677675914</v>
      </c>
      <c r="P33" s="14"/>
      <c r="Q33" s="38">
        <v>43799</v>
      </c>
      <c r="R33" s="2">
        <f t="shared" si="1"/>
        <v>144</v>
      </c>
      <c r="S33" s="2">
        <f t="shared" si="4"/>
        <v>145</v>
      </c>
      <c r="T33" s="2">
        <f t="shared" si="11"/>
        <v>144</v>
      </c>
      <c r="U33" s="2">
        <f t="shared" si="5"/>
        <v>-1</v>
      </c>
      <c r="V33" s="39">
        <f t="shared" si="6"/>
        <v>-6.9444444444444441E-3</v>
      </c>
    </row>
    <row r="34" spans="1:22" ht="15.75" customHeight="1">
      <c r="A34" s="9">
        <v>28</v>
      </c>
      <c r="B34" s="24" t="s">
        <v>58</v>
      </c>
      <c r="C34" s="28" t="s">
        <v>73</v>
      </c>
      <c r="D34" s="27" t="s">
        <v>82</v>
      </c>
      <c r="E34" s="28" t="s">
        <v>94</v>
      </c>
      <c r="F34" s="27" t="s">
        <v>19</v>
      </c>
      <c r="G34" s="27">
        <v>1</v>
      </c>
      <c r="H34" s="29" t="s">
        <v>101</v>
      </c>
      <c r="I34" s="29" t="str">
        <f t="shared" si="10"/>
        <v>2007-11-21</v>
      </c>
      <c r="J34" s="36">
        <v>373000.5</v>
      </c>
      <c r="K34" s="30">
        <v>11190.01</v>
      </c>
      <c r="L34" s="12">
        <v>215000</v>
      </c>
      <c r="M34" s="40">
        <v>0.05</v>
      </c>
      <c r="N34" s="12">
        <f t="shared" si="2"/>
        <v>10750</v>
      </c>
      <c r="O34" s="12">
        <f t="shared" si="3"/>
        <v>-3.9321680677675914</v>
      </c>
      <c r="P34" s="14"/>
      <c r="Q34" s="38">
        <v>43799</v>
      </c>
      <c r="R34" s="2">
        <f t="shared" si="1"/>
        <v>144</v>
      </c>
      <c r="S34" s="2">
        <f t="shared" si="4"/>
        <v>145</v>
      </c>
      <c r="T34" s="2">
        <f t="shared" si="11"/>
        <v>144</v>
      </c>
      <c r="U34" s="2">
        <f t="shared" si="5"/>
        <v>-1</v>
      </c>
      <c r="V34" s="39">
        <f t="shared" si="6"/>
        <v>-6.9444444444444441E-3</v>
      </c>
    </row>
    <row r="35" spans="1:22" ht="15.75" customHeight="1">
      <c r="A35" s="9">
        <v>29</v>
      </c>
      <c r="B35" s="24" t="s">
        <v>59</v>
      </c>
      <c r="C35" s="28" t="s">
        <v>73</v>
      </c>
      <c r="D35" s="27" t="s">
        <v>83</v>
      </c>
      <c r="E35" s="28" t="s">
        <v>94</v>
      </c>
      <c r="F35" s="27" t="s">
        <v>19</v>
      </c>
      <c r="G35" s="27">
        <v>1</v>
      </c>
      <c r="H35" s="29" t="s">
        <v>101</v>
      </c>
      <c r="I35" s="29" t="str">
        <f t="shared" si="10"/>
        <v>2007-11-21</v>
      </c>
      <c r="J35" s="36">
        <v>373000.5</v>
      </c>
      <c r="K35" s="30">
        <v>11190.01</v>
      </c>
      <c r="L35" s="12">
        <v>215000</v>
      </c>
      <c r="M35" s="40">
        <v>0.05</v>
      </c>
      <c r="N35" s="12">
        <f t="shared" si="2"/>
        <v>10750</v>
      </c>
      <c r="O35" s="12">
        <f t="shared" si="3"/>
        <v>-3.9321680677675914</v>
      </c>
      <c r="P35" s="14"/>
      <c r="Q35" s="38">
        <v>43799</v>
      </c>
      <c r="R35" s="2">
        <f t="shared" si="1"/>
        <v>144</v>
      </c>
      <c r="S35" s="2">
        <f t="shared" si="4"/>
        <v>145</v>
      </c>
      <c r="T35" s="2">
        <f t="shared" si="11"/>
        <v>144</v>
      </c>
      <c r="U35" s="2">
        <f t="shared" si="5"/>
        <v>-1</v>
      </c>
      <c r="V35" s="39">
        <f t="shared" si="6"/>
        <v>-6.9444444444444441E-3</v>
      </c>
    </row>
    <row r="36" spans="1:22" ht="15.75" customHeight="1">
      <c r="A36" s="9">
        <v>30</v>
      </c>
      <c r="B36" s="24" t="s">
        <v>60</v>
      </c>
      <c r="C36" s="34" t="s">
        <v>140</v>
      </c>
      <c r="D36" s="27" t="s">
        <v>84</v>
      </c>
      <c r="E36" s="28" t="s">
        <v>95</v>
      </c>
      <c r="F36" s="27" t="s">
        <v>19</v>
      </c>
      <c r="G36" s="27">
        <v>1</v>
      </c>
      <c r="H36" s="29" t="s">
        <v>36</v>
      </c>
      <c r="I36" s="29" t="str">
        <f t="shared" si="10"/>
        <v>2006-07-13</v>
      </c>
      <c r="J36" s="36">
        <v>258291.04</v>
      </c>
      <c r="K36" s="30">
        <v>7748.73</v>
      </c>
      <c r="L36" s="12">
        <v>125000</v>
      </c>
      <c r="M36" s="40">
        <v>0.05</v>
      </c>
      <c r="N36" s="12">
        <f t="shared" si="2"/>
        <v>6250</v>
      </c>
      <c r="O36" s="12">
        <f t="shared" si="3"/>
        <v>-19.341621143077635</v>
      </c>
      <c r="P36" s="14"/>
      <c r="Q36" s="38">
        <v>43799</v>
      </c>
      <c r="R36" s="2">
        <f t="shared" si="1"/>
        <v>160</v>
      </c>
      <c r="S36" s="2">
        <f t="shared" si="4"/>
        <v>161</v>
      </c>
      <c r="T36" s="2">
        <f>10*12</f>
        <v>120</v>
      </c>
      <c r="U36" s="2">
        <f t="shared" si="5"/>
        <v>-41</v>
      </c>
      <c r="V36" s="39">
        <f t="shared" si="6"/>
        <v>-0.34166666666666667</v>
      </c>
    </row>
    <row r="37" spans="1:22" ht="15.75" customHeight="1">
      <c r="A37" s="9">
        <v>31</v>
      </c>
      <c r="B37" s="25" t="s">
        <v>61</v>
      </c>
      <c r="C37" s="34" t="s">
        <v>141</v>
      </c>
      <c r="D37" s="27" t="s">
        <v>85</v>
      </c>
      <c r="E37" s="28"/>
      <c r="F37" s="27" t="s">
        <v>19</v>
      </c>
      <c r="G37" s="27">
        <v>1</v>
      </c>
      <c r="H37" s="29" t="s">
        <v>102</v>
      </c>
      <c r="I37" s="29" t="str">
        <f t="shared" si="10"/>
        <v>2010-09-27</v>
      </c>
      <c r="J37" s="35">
        <v>3333.34</v>
      </c>
      <c r="K37" s="30">
        <v>369.94</v>
      </c>
      <c r="L37" s="12">
        <v>2200</v>
      </c>
      <c r="M37" s="40">
        <v>0.05</v>
      </c>
      <c r="N37" s="12">
        <f t="shared" si="2"/>
        <v>110</v>
      </c>
      <c r="O37" s="12">
        <f t="shared" si="3"/>
        <v>-70.26544845110017</v>
      </c>
      <c r="P37" s="14"/>
      <c r="Q37" s="38">
        <v>43799</v>
      </c>
      <c r="R37" s="2">
        <f t="shared" si="1"/>
        <v>110</v>
      </c>
      <c r="S37" s="2">
        <f t="shared" si="4"/>
        <v>111</v>
      </c>
      <c r="T37" s="2">
        <f t="shared" si="9"/>
        <v>36</v>
      </c>
      <c r="U37" s="2">
        <f t="shared" si="5"/>
        <v>-75</v>
      </c>
      <c r="V37" s="39">
        <f t="shared" si="6"/>
        <v>-2.0833333333333335</v>
      </c>
    </row>
    <row r="38" spans="1:22" ht="15.75" customHeight="1">
      <c r="A38" s="9">
        <v>32</v>
      </c>
      <c r="B38" s="25" t="s">
        <v>62</v>
      </c>
      <c r="C38" s="28" t="s">
        <v>86</v>
      </c>
      <c r="D38" s="27" t="s">
        <v>87</v>
      </c>
      <c r="E38" s="28"/>
      <c r="F38" s="27" t="s">
        <v>19</v>
      </c>
      <c r="G38" s="27">
        <v>1</v>
      </c>
      <c r="H38" s="29" t="s">
        <v>102</v>
      </c>
      <c r="I38" s="29" t="str">
        <f t="shared" si="10"/>
        <v>2010-09-27</v>
      </c>
      <c r="J38" s="35">
        <v>3333.33</v>
      </c>
      <c r="K38" s="30">
        <v>369.93</v>
      </c>
      <c r="L38" s="12">
        <v>2200</v>
      </c>
      <c r="M38" s="40">
        <v>0.05</v>
      </c>
      <c r="N38" s="12">
        <f t="shared" si="2"/>
        <v>110</v>
      </c>
      <c r="O38" s="12">
        <f t="shared" si="3"/>
        <v>-70.264644662503713</v>
      </c>
      <c r="P38" s="14"/>
      <c r="Q38" s="38">
        <v>43799</v>
      </c>
      <c r="R38" s="2">
        <f t="shared" si="1"/>
        <v>110</v>
      </c>
      <c r="S38" s="2">
        <f t="shared" si="4"/>
        <v>111</v>
      </c>
      <c r="T38" s="2">
        <f t="shared" si="9"/>
        <v>36</v>
      </c>
      <c r="U38" s="2">
        <f t="shared" si="5"/>
        <v>-75</v>
      </c>
      <c r="V38" s="39">
        <f t="shared" si="6"/>
        <v>-2.0833333333333335</v>
      </c>
    </row>
    <row r="39" spans="1:22" ht="15.75" customHeight="1">
      <c r="A39" s="9">
        <v>33</v>
      </c>
      <c r="B39" s="25"/>
      <c r="C39" s="34" t="s">
        <v>143</v>
      </c>
      <c r="D39" s="27"/>
      <c r="E39" s="28" t="s">
        <v>96</v>
      </c>
      <c r="F39" s="27" t="s">
        <v>19</v>
      </c>
      <c r="G39" s="27">
        <v>2</v>
      </c>
      <c r="H39" s="29"/>
      <c r="I39" s="29">
        <v>40714</v>
      </c>
      <c r="J39" s="35"/>
      <c r="K39" s="30"/>
      <c r="L39" s="12">
        <f>220*G39</f>
        <v>440</v>
      </c>
      <c r="M39" s="40">
        <v>0.05</v>
      </c>
      <c r="N39" s="12">
        <f t="shared" si="2"/>
        <v>22</v>
      </c>
      <c r="O39" s="12">
        <f t="shared" si="3"/>
        <v>0</v>
      </c>
      <c r="P39" s="14"/>
      <c r="Q39" s="38">
        <v>43799</v>
      </c>
      <c r="R39" s="2">
        <f t="shared" si="1"/>
        <v>101</v>
      </c>
      <c r="S39" s="2">
        <f t="shared" si="4"/>
        <v>102</v>
      </c>
      <c r="T39" s="2">
        <f t="shared" si="9"/>
        <v>36</v>
      </c>
      <c r="U39" s="2">
        <f t="shared" si="5"/>
        <v>-66</v>
      </c>
      <c r="V39" s="39">
        <f t="shared" si="6"/>
        <v>-1.8333333333333333</v>
      </c>
    </row>
    <row r="40" spans="1:22" ht="15.75" customHeight="1">
      <c r="A40" s="9">
        <v>34</v>
      </c>
      <c r="B40" s="25"/>
      <c r="C40" s="34" t="s">
        <v>142</v>
      </c>
      <c r="D40" s="27" t="s">
        <v>88</v>
      </c>
      <c r="E40" s="28" t="s">
        <v>97</v>
      </c>
      <c r="F40" s="27" t="s">
        <v>19</v>
      </c>
      <c r="G40" s="27">
        <v>2</v>
      </c>
      <c r="H40" s="29">
        <v>38718</v>
      </c>
      <c r="I40" s="29">
        <f t="shared" si="10"/>
        <v>38718</v>
      </c>
      <c r="J40" s="35">
        <v>1000</v>
      </c>
      <c r="K40" s="30"/>
      <c r="L40" s="12">
        <f>380*G40</f>
        <v>760</v>
      </c>
      <c r="M40" s="40">
        <v>0.05</v>
      </c>
      <c r="N40" s="12">
        <f t="shared" si="2"/>
        <v>38</v>
      </c>
      <c r="O40" s="12">
        <f t="shared" si="3"/>
        <v>0</v>
      </c>
      <c r="P40" s="14"/>
      <c r="Q40" s="38">
        <v>43799</v>
      </c>
      <c r="R40" s="2">
        <f t="shared" si="1"/>
        <v>166</v>
      </c>
      <c r="S40" s="2">
        <f t="shared" si="4"/>
        <v>167</v>
      </c>
      <c r="T40" s="2">
        <f t="shared" si="9"/>
        <v>36</v>
      </c>
      <c r="U40" s="2">
        <f t="shared" si="5"/>
        <v>-131</v>
      </c>
      <c r="V40" s="39">
        <f t="shared" si="6"/>
        <v>-3.6388888888888888</v>
      </c>
    </row>
    <row r="41" spans="1:22" ht="15.75" customHeight="1">
      <c r="A41" s="9">
        <v>35</v>
      </c>
      <c r="B41" s="25"/>
      <c r="C41" s="28" t="s">
        <v>144</v>
      </c>
      <c r="D41" s="27" t="s">
        <v>88</v>
      </c>
      <c r="E41" s="28" t="s">
        <v>97</v>
      </c>
      <c r="F41" s="27" t="s">
        <v>19</v>
      </c>
      <c r="G41" s="27">
        <v>1</v>
      </c>
      <c r="H41" s="29">
        <v>38718</v>
      </c>
      <c r="I41" s="29">
        <f t="shared" si="10"/>
        <v>38718</v>
      </c>
      <c r="J41" s="35">
        <v>800</v>
      </c>
      <c r="K41" s="30"/>
      <c r="L41" s="12">
        <v>600</v>
      </c>
      <c r="M41" s="40">
        <v>0.05</v>
      </c>
      <c r="N41" s="12">
        <f t="shared" si="2"/>
        <v>30</v>
      </c>
      <c r="O41" s="12">
        <f t="shared" si="3"/>
        <v>0</v>
      </c>
      <c r="P41" s="14"/>
      <c r="Q41" s="38">
        <v>43799</v>
      </c>
      <c r="R41" s="2">
        <f t="shared" si="1"/>
        <v>166</v>
      </c>
      <c r="S41" s="2">
        <f t="shared" si="4"/>
        <v>167</v>
      </c>
      <c r="T41" s="2">
        <f t="shared" si="9"/>
        <v>36</v>
      </c>
      <c r="U41" s="2">
        <f t="shared" si="5"/>
        <v>-131</v>
      </c>
      <c r="V41" s="39">
        <f t="shared" si="6"/>
        <v>-3.6388888888888888</v>
      </c>
    </row>
    <row r="42" spans="1:22" ht="15.75" customHeight="1">
      <c r="A42" s="9">
        <v>36</v>
      </c>
      <c r="B42" s="25"/>
      <c r="C42" s="28" t="s">
        <v>89</v>
      </c>
      <c r="D42" s="27" t="s">
        <v>88</v>
      </c>
      <c r="E42" s="28" t="s">
        <v>97</v>
      </c>
      <c r="F42" s="27" t="s">
        <v>19</v>
      </c>
      <c r="G42" s="27">
        <v>1</v>
      </c>
      <c r="H42" s="29">
        <v>38718</v>
      </c>
      <c r="I42" s="29">
        <f t="shared" si="10"/>
        <v>38718</v>
      </c>
      <c r="J42" s="35">
        <v>500</v>
      </c>
      <c r="K42" s="30"/>
      <c r="L42" s="12">
        <v>200</v>
      </c>
      <c r="M42" s="40">
        <v>0.05</v>
      </c>
      <c r="N42" s="12">
        <f t="shared" si="2"/>
        <v>10</v>
      </c>
      <c r="O42" s="12">
        <f t="shared" si="3"/>
        <v>0</v>
      </c>
      <c r="P42" s="14"/>
      <c r="Q42" s="38">
        <v>43799</v>
      </c>
      <c r="R42" s="2">
        <f t="shared" si="1"/>
        <v>166</v>
      </c>
      <c r="S42" s="2">
        <f t="shared" si="4"/>
        <v>167</v>
      </c>
      <c r="T42" s="2">
        <f t="shared" si="9"/>
        <v>36</v>
      </c>
      <c r="U42" s="2">
        <f t="shared" si="5"/>
        <v>-131</v>
      </c>
      <c r="V42" s="39">
        <f t="shared" si="6"/>
        <v>-3.6388888888888888</v>
      </c>
    </row>
    <row r="43" spans="1:22" ht="15.75" customHeight="1">
      <c r="A43" s="9">
        <v>37</v>
      </c>
      <c r="B43" s="33" t="s">
        <v>106</v>
      </c>
      <c r="C43" s="34" t="s">
        <v>107</v>
      </c>
      <c r="D43" s="27" t="s">
        <v>108</v>
      </c>
      <c r="E43" s="28"/>
      <c r="F43" s="27" t="s">
        <v>19</v>
      </c>
      <c r="G43" s="27">
        <v>1</v>
      </c>
      <c r="H43" s="29"/>
      <c r="I43" s="29">
        <v>40117</v>
      </c>
      <c r="J43" s="35"/>
      <c r="K43" s="30"/>
      <c r="L43" s="30">
        <v>1700</v>
      </c>
      <c r="M43" s="40">
        <v>0.05</v>
      </c>
      <c r="N43" s="12">
        <f t="shared" si="2"/>
        <v>85</v>
      </c>
      <c r="O43" s="12">
        <f t="shared" si="3"/>
        <v>0</v>
      </c>
      <c r="P43" s="14"/>
      <c r="Q43" s="38">
        <v>43799</v>
      </c>
      <c r="R43" s="2">
        <f t="shared" si="1"/>
        <v>120</v>
      </c>
      <c r="S43" s="2">
        <f t="shared" si="4"/>
        <v>121</v>
      </c>
      <c r="T43" s="2">
        <f t="shared" si="9"/>
        <v>36</v>
      </c>
      <c r="U43" s="2">
        <f t="shared" si="5"/>
        <v>-85</v>
      </c>
      <c r="V43" s="39">
        <f t="shared" si="6"/>
        <v>-2.3611111111111112</v>
      </c>
    </row>
    <row r="44" spans="1:22" ht="15.75" customHeight="1">
      <c r="A44" s="9">
        <v>38</v>
      </c>
      <c r="B44" s="31"/>
      <c r="C44" s="28" t="s">
        <v>123</v>
      </c>
      <c r="D44" s="27" t="s">
        <v>91</v>
      </c>
      <c r="E44" s="28"/>
      <c r="F44" s="27" t="s">
        <v>111</v>
      </c>
      <c r="G44" s="27">
        <v>1997.5</v>
      </c>
      <c r="H44" s="29"/>
      <c r="I44" s="29">
        <v>40086</v>
      </c>
      <c r="J44" s="35"/>
      <c r="K44" s="30"/>
      <c r="L44" s="30">
        <f>10600/1000*G44</f>
        <v>21173.5</v>
      </c>
      <c r="M44" s="40"/>
      <c r="N44" s="12">
        <f>L44</f>
        <v>21173.5</v>
      </c>
      <c r="O44" s="12">
        <f t="shared" si="3"/>
        <v>0</v>
      </c>
      <c r="P44" s="14"/>
      <c r="Q44" s="38">
        <v>43799</v>
      </c>
      <c r="R44" s="2">
        <f t="shared" si="1"/>
        <v>122</v>
      </c>
      <c r="S44" s="2">
        <f t="shared" si="4"/>
        <v>123</v>
      </c>
      <c r="T44" s="2">
        <f>5*12</f>
        <v>60</v>
      </c>
      <c r="U44" s="2">
        <f t="shared" si="5"/>
        <v>-63</v>
      </c>
      <c r="V44" s="39">
        <f t="shared" si="6"/>
        <v>-1.05</v>
      </c>
    </row>
    <row r="45" spans="1:22" ht="15.75" customHeight="1">
      <c r="A45" s="9">
        <v>39</v>
      </c>
      <c r="B45" s="31"/>
      <c r="C45" s="28" t="s">
        <v>124</v>
      </c>
      <c r="D45" s="27" t="s">
        <v>91</v>
      </c>
      <c r="E45" s="28"/>
      <c r="F45" s="27" t="s">
        <v>111</v>
      </c>
      <c r="G45" s="27">
        <v>111.5</v>
      </c>
      <c r="H45" s="29"/>
      <c r="I45" s="29">
        <v>40086</v>
      </c>
      <c r="J45" s="35"/>
      <c r="K45" s="30"/>
      <c r="L45" s="30">
        <f t="shared" ref="L45:L49" si="12">10600/1000*G45</f>
        <v>1181.8999999999999</v>
      </c>
      <c r="M45" s="40"/>
      <c r="N45" s="12">
        <f t="shared" ref="N45:N49" si="13">L45</f>
        <v>1181.8999999999999</v>
      </c>
      <c r="O45" s="12">
        <f t="shared" si="3"/>
        <v>0</v>
      </c>
      <c r="P45" s="14"/>
      <c r="Q45" s="38">
        <v>43799</v>
      </c>
      <c r="R45" s="2">
        <f t="shared" si="1"/>
        <v>122</v>
      </c>
      <c r="S45" s="2">
        <f t="shared" si="4"/>
        <v>123</v>
      </c>
      <c r="T45" s="2">
        <f t="shared" ref="T45:T53" si="14">5*12</f>
        <v>60</v>
      </c>
      <c r="U45" s="2">
        <f t="shared" si="5"/>
        <v>-63</v>
      </c>
      <c r="V45" s="39">
        <f t="shared" si="6"/>
        <v>-1.05</v>
      </c>
    </row>
    <row r="46" spans="1:22" ht="15.75" customHeight="1">
      <c r="A46" s="9">
        <v>40</v>
      </c>
      <c r="B46" s="31"/>
      <c r="C46" s="34" t="s">
        <v>125</v>
      </c>
      <c r="D46" s="27" t="s">
        <v>90</v>
      </c>
      <c r="E46" s="28"/>
      <c r="F46" s="27" t="s">
        <v>111</v>
      </c>
      <c r="G46" s="27">
        <v>442</v>
      </c>
      <c r="H46" s="29"/>
      <c r="I46" s="29">
        <v>40086</v>
      </c>
      <c r="J46" s="35"/>
      <c r="K46" s="30"/>
      <c r="L46" s="30">
        <f t="shared" si="12"/>
        <v>4685.2</v>
      </c>
      <c r="M46" s="40"/>
      <c r="N46" s="12">
        <f t="shared" si="13"/>
        <v>4685.2</v>
      </c>
      <c r="O46" s="12">
        <f t="shared" si="3"/>
        <v>0</v>
      </c>
      <c r="P46" s="14"/>
      <c r="Q46" s="38">
        <v>43799</v>
      </c>
      <c r="R46" s="2">
        <f t="shared" si="1"/>
        <v>122</v>
      </c>
      <c r="S46" s="2">
        <f t="shared" si="4"/>
        <v>123</v>
      </c>
      <c r="T46" s="2">
        <f t="shared" si="14"/>
        <v>60</v>
      </c>
      <c r="U46" s="2">
        <f t="shared" si="5"/>
        <v>-63</v>
      </c>
      <c r="V46" s="39">
        <f t="shared" si="6"/>
        <v>-1.05</v>
      </c>
    </row>
    <row r="47" spans="1:22" ht="15.75" customHeight="1">
      <c r="A47" s="9">
        <v>41</v>
      </c>
      <c r="B47" s="31"/>
      <c r="C47" s="28" t="s">
        <v>126</v>
      </c>
      <c r="D47" s="27" t="s">
        <v>90</v>
      </c>
      <c r="E47" s="28"/>
      <c r="F47" s="27" t="s">
        <v>111</v>
      </c>
      <c r="G47" s="27">
        <v>3600</v>
      </c>
      <c r="H47" s="29"/>
      <c r="I47" s="29">
        <v>40086</v>
      </c>
      <c r="J47" s="35"/>
      <c r="K47" s="30"/>
      <c r="L47" s="30">
        <f t="shared" si="12"/>
        <v>38160</v>
      </c>
      <c r="M47" s="40"/>
      <c r="N47" s="12">
        <f t="shared" si="13"/>
        <v>38160</v>
      </c>
      <c r="O47" s="12">
        <f t="shared" si="3"/>
        <v>0</v>
      </c>
      <c r="P47" s="14"/>
      <c r="Q47" s="38">
        <v>43799</v>
      </c>
      <c r="R47" s="2">
        <f t="shared" si="1"/>
        <v>122</v>
      </c>
      <c r="S47" s="2">
        <f t="shared" si="4"/>
        <v>123</v>
      </c>
      <c r="T47" s="2">
        <f t="shared" si="14"/>
        <v>60</v>
      </c>
      <c r="U47" s="2">
        <f t="shared" si="5"/>
        <v>-63</v>
      </c>
      <c r="V47" s="39">
        <f t="shared" si="6"/>
        <v>-1.05</v>
      </c>
    </row>
    <row r="48" spans="1:22" ht="15.75" customHeight="1">
      <c r="A48" s="9">
        <v>42</v>
      </c>
      <c r="B48" s="31"/>
      <c r="C48" s="34" t="s">
        <v>109</v>
      </c>
      <c r="D48" s="27" t="s">
        <v>110</v>
      </c>
      <c r="E48" s="28"/>
      <c r="F48" s="27" t="s">
        <v>111</v>
      </c>
      <c r="G48" s="27">
        <v>190</v>
      </c>
      <c r="H48" s="29"/>
      <c r="I48" s="29">
        <v>40086</v>
      </c>
      <c r="J48" s="35"/>
      <c r="K48" s="30"/>
      <c r="L48" s="30">
        <f t="shared" si="12"/>
        <v>2014</v>
      </c>
      <c r="M48" s="40"/>
      <c r="N48" s="12">
        <f t="shared" si="13"/>
        <v>2014</v>
      </c>
      <c r="O48" s="12">
        <f t="shared" si="3"/>
        <v>0</v>
      </c>
      <c r="P48" s="14"/>
      <c r="Q48" s="38">
        <v>43799</v>
      </c>
      <c r="R48" s="2">
        <f t="shared" si="1"/>
        <v>122</v>
      </c>
      <c r="S48" s="2">
        <f t="shared" si="4"/>
        <v>123</v>
      </c>
      <c r="T48" s="2">
        <f t="shared" si="14"/>
        <v>60</v>
      </c>
      <c r="U48" s="2">
        <f t="shared" si="5"/>
        <v>-63</v>
      </c>
      <c r="V48" s="39">
        <f t="shared" si="6"/>
        <v>-1.05</v>
      </c>
    </row>
    <row r="49" spans="1:23" ht="15.75" customHeight="1">
      <c r="A49" s="9">
        <v>43</v>
      </c>
      <c r="B49" s="31"/>
      <c r="C49" s="34" t="s">
        <v>112</v>
      </c>
      <c r="D49" s="27" t="s">
        <v>110</v>
      </c>
      <c r="E49" s="28"/>
      <c r="F49" s="27" t="s">
        <v>111</v>
      </c>
      <c r="G49" s="27">
        <v>82.5</v>
      </c>
      <c r="H49" s="29"/>
      <c r="I49" s="29">
        <v>40086</v>
      </c>
      <c r="J49" s="35"/>
      <c r="K49" s="30"/>
      <c r="L49" s="30">
        <f t="shared" si="12"/>
        <v>874.5</v>
      </c>
      <c r="M49" s="40"/>
      <c r="N49" s="12">
        <f t="shared" si="13"/>
        <v>874.5</v>
      </c>
      <c r="O49" s="12">
        <f t="shared" si="3"/>
        <v>0</v>
      </c>
      <c r="P49" s="14"/>
      <c r="Q49" s="38">
        <v>43799</v>
      </c>
      <c r="R49" s="2">
        <f t="shared" si="1"/>
        <v>122</v>
      </c>
      <c r="S49" s="2">
        <f t="shared" si="4"/>
        <v>123</v>
      </c>
      <c r="T49" s="2">
        <f t="shared" si="14"/>
        <v>60</v>
      </c>
      <c r="U49" s="2">
        <f t="shared" si="5"/>
        <v>-63</v>
      </c>
      <c r="V49" s="39">
        <f t="shared" si="6"/>
        <v>-1.05</v>
      </c>
    </row>
    <row r="50" spans="1:23" ht="15.75" customHeight="1">
      <c r="A50" s="9">
        <v>44</v>
      </c>
      <c r="B50" s="31" t="s">
        <v>113</v>
      </c>
      <c r="C50" s="34" t="s">
        <v>145</v>
      </c>
      <c r="D50" s="27" t="s">
        <v>114</v>
      </c>
      <c r="E50" s="28"/>
      <c r="F50" s="27" t="s">
        <v>115</v>
      </c>
      <c r="G50" s="27">
        <v>1</v>
      </c>
      <c r="H50" s="29" t="s">
        <v>102</v>
      </c>
      <c r="I50" s="29" t="s">
        <v>102</v>
      </c>
      <c r="J50" s="35">
        <v>2580</v>
      </c>
      <c r="K50" s="30">
        <v>285.39999999999998</v>
      </c>
      <c r="L50" s="30">
        <v>1980</v>
      </c>
      <c r="M50" s="40">
        <v>0.05</v>
      </c>
      <c r="N50" s="12">
        <f t="shared" si="2"/>
        <v>99</v>
      </c>
      <c r="O50" s="12">
        <f t="shared" si="3"/>
        <v>-65.31184302733007</v>
      </c>
      <c r="P50" s="14"/>
      <c r="Q50" s="38">
        <v>43799</v>
      </c>
      <c r="R50" s="2">
        <f t="shared" si="1"/>
        <v>110</v>
      </c>
      <c r="S50" s="2">
        <f t="shared" si="4"/>
        <v>111</v>
      </c>
      <c r="T50" s="2">
        <f t="shared" si="14"/>
        <v>60</v>
      </c>
      <c r="U50" s="2">
        <f t="shared" si="5"/>
        <v>-51</v>
      </c>
      <c r="V50" s="39">
        <f t="shared" si="6"/>
        <v>-0.85</v>
      </c>
    </row>
    <row r="51" spans="1:23" ht="15.75" customHeight="1">
      <c r="A51" s="9">
        <v>45</v>
      </c>
      <c r="B51" s="31" t="s">
        <v>116</v>
      </c>
      <c r="C51" s="34" t="s">
        <v>117</v>
      </c>
      <c r="D51" s="27"/>
      <c r="E51" s="28"/>
      <c r="F51" s="27" t="s">
        <v>115</v>
      </c>
      <c r="G51" s="27">
        <v>1</v>
      </c>
      <c r="H51" s="29" t="s">
        <v>102</v>
      </c>
      <c r="I51" s="29" t="s">
        <v>102</v>
      </c>
      <c r="J51" s="35">
        <v>2580</v>
      </c>
      <c r="K51" s="30">
        <v>285.39999999999998</v>
      </c>
      <c r="L51" s="30">
        <v>1980</v>
      </c>
      <c r="M51" s="40">
        <v>0.05</v>
      </c>
      <c r="N51" s="12">
        <f t="shared" si="2"/>
        <v>99</v>
      </c>
      <c r="O51" s="12">
        <f t="shared" si="3"/>
        <v>-65.31184302733007</v>
      </c>
      <c r="P51" s="14"/>
      <c r="Q51" s="38">
        <v>43799</v>
      </c>
      <c r="R51" s="2">
        <f t="shared" si="1"/>
        <v>110</v>
      </c>
      <c r="S51" s="2">
        <f t="shared" si="4"/>
        <v>111</v>
      </c>
      <c r="T51" s="2">
        <f t="shared" si="14"/>
        <v>60</v>
      </c>
      <c r="U51" s="2">
        <f t="shared" si="5"/>
        <v>-51</v>
      </c>
      <c r="V51" s="39">
        <f t="shared" si="6"/>
        <v>-0.85</v>
      </c>
    </row>
    <row r="52" spans="1:23" ht="15.75" customHeight="1">
      <c r="A52" s="9">
        <v>46</v>
      </c>
      <c r="B52" s="31" t="s">
        <v>118</v>
      </c>
      <c r="C52" s="34" t="s">
        <v>119</v>
      </c>
      <c r="D52" s="27"/>
      <c r="E52" s="28"/>
      <c r="F52" s="27" t="s">
        <v>115</v>
      </c>
      <c r="G52" s="27">
        <v>1</v>
      </c>
      <c r="H52" s="29" t="s">
        <v>102</v>
      </c>
      <c r="I52" s="29" t="s">
        <v>102</v>
      </c>
      <c r="J52" s="35">
        <v>2580</v>
      </c>
      <c r="K52" s="30">
        <v>285.39999999999998</v>
      </c>
      <c r="L52" s="30">
        <v>1980</v>
      </c>
      <c r="M52" s="40">
        <v>0.05</v>
      </c>
      <c r="N52" s="12">
        <f t="shared" si="2"/>
        <v>99</v>
      </c>
      <c r="O52" s="12">
        <f t="shared" si="3"/>
        <v>-65.31184302733007</v>
      </c>
      <c r="P52" s="14"/>
      <c r="Q52" s="38">
        <v>43799</v>
      </c>
      <c r="R52" s="2">
        <f t="shared" si="1"/>
        <v>110</v>
      </c>
      <c r="S52" s="2">
        <f t="shared" si="4"/>
        <v>111</v>
      </c>
      <c r="T52" s="2">
        <f t="shared" si="14"/>
        <v>60</v>
      </c>
      <c r="U52" s="2">
        <f t="shared" si="5"/>
        <v>-51</v>
      </c>
      <c r="V52" s="39">
        <f t="shared" si="6"/>
        <v>-0.85</v>
      </c>
    </row>
    <row r="53" spans="1:23" ht="15.75" customHeight="1">
      <c r="A53" s="9">
        <v>47</v>
      </c>
      <c r="B53" s="31" t="s">
        <v>120</v>
      </c>
      <c r="C53" s="34" t="s">
        <v>121</v>
      </c>
      <c r="D53" s="27"/>
      <c r="E53" s="28"/>
      <c r="F53" s="27" t="s">
        <v>115</v>
      </c>
      <c r="G53" s="27">
        <v>1</v>
      </c>
      <c r="H53" s="29" t="s">
        <v>102</v>
      </c>
      <c r="I53" s="29" t="s">
        <v>102</v>
      </c>
      <c r="J53" s="35">
        <v>2580</v>
      </c>
      <c r="K53" s="30">
        <v>285.39999999999998</v>
      </c>
      <c r="L53" s="30">
        <v>1980</v>
      </c>
      <c r="M53" s="40">
        <v>0.05</v>
      </c>
      <c r="N53" s="12">
        <f t="shared" si="2"/>
        <v>99</v>
      </c>
      <c r="O53" s="12">
        <f t="shared" si="3"/>
        <v>-65.31184302733007</v>
      </c>
      <c r="P53" s="14"/>
      <c r="Q53" s="38">
        <v>43799</v>
      </c>
      <c r="R53" s="2">
        <f t="shared" si="1"/>
        <v>110</v>
      </c>
      <c r="S53" s="2">
        <f t="shared" si="4"/>
        <v>111</v>
      </c>
      <c r="T53" s="2">
        <f t="shared" si="14"/>
        <v>60</v>
      </c>
      <c r="U53" s="2">
        <f t="shared" si="5"/>
        <v>-51</v>
      </c>
      <c r="V53" s="39">
        <f t="shared" si="6"/>
        <v>-0.85</v>
      </c>
    </row>
    <row r="54" spans="1:23" ht="15.75" customHeight="1">
      <c r="A54" s="9"/>
      <c r="B54" s="10"/>
      <c r="C54" s="10"/>
      <c r="D54" s="9"/>
      <c r="E54" s="10"/>
      <c r="F54" s="9"/>
      <c r="G54" s="9"/>
      <c r="H54" s="11"/>
      <c r="I54" s="11"/>
      <c r="J54" s="37"/>
      <c r="K54" s="12"/>
      <c r="L54" s="12"/>
      <c r="M54" s="13"/>
      <c r="N54" s="12"/>
      <c r="O54" s="12" t="s">
        <v>20</v>
      </c>
      <c r="P54" s="14"/>
      <c r="Q54" s="38"/>
    </row>
    <row r="55" spans="1:23" ht="15.75" customHeight="1">
      <c r="A55" s="9"/>
      <c r="B55" s="10"/>
      <c r="C55" s="10"/>
      <c r="D55" s="9"/>
      <c r="E55" s="10"/>
      <c r="F55" s="9"/>
      <c r="G55" s="9"/>
      <c r="H55" s="11"/>
      <c r="I55" s="11"/>
      <c r="J55" s="12"/>
      <c r="K55" s="12"/>
      <c r="L55" s="12"/>
      <c r="M55" s="13"/>
      <c r="N55" s="12"/>
      <c r="O55" s="12" t="s">
        <v>20</v>
      </c>
      <c r="P55" s="14"/>
      <c r="Q55" s="38"/>
    </row>
    <row r="56" spans="1:23" ht="15.75" customHeight="1">
      <c r="A56" s="9"/>
      <c r="B56" s="10"/>
      <c r="C56" s="10"/>
      <c r="D56" s="9"/>
      <c r="E56" s="10"/>
      <c r="F56" s="9"/>
      <c r="G56" s="9"/>
      <c r="H56" s="11"/>
      <c r="I56" s="11"/>
      <c r="J56" s="12"/>
      <c r="K56" s="12"/>
      <c r="L56" s="12"/>
      <c r="M56" s="13"/>
      <c r="N56" s="12"/>
      <c r="O56" s="12" t="s">
        <v>20</v>
      </c>
      <c r="P56" s="14"/>
      <c r="Q56" s="38"/>
    </row>
    <row r="57" spans="1:23" ht="15.75" customHeight="1">
      <c r="A57" s="98" t="s">
        <v>38</v>
      </c>
      <c r="B57" s="99"/>
      <c r="C57" s="99"/>
      <c r="D57" s="15"/>
      <c r="E57" s="16"/>
      <c r="F57" s="16"/>
      <c r="G57" s="17"/>
      <c r="H57" s="18"/>
      <c r="I57" s="18"/>
      <c r="J57" s="18">
        <f>SUM(J7:J56)</f>
        <v>7383453.6411111113</v>
      </c>
      <c r="K57" s="18">
        <f>SUM(K7:K56)</f>
        <v>635057.00222222239</v>
      </c>
      <c r="L57" s="18">
        <f>SUM(L7:L56)</f>
        <v>5040741.1000000006</v>
      </c>
      <c r="M57" s="18"/>
      <c r="N57" s="18">
        <f>SUM(N7:N56)</f>
        <v>577729.5</v>
      </c>
      <c r="O57" s="18">
        <f t="shared" ref="O57" si="15">IF(K57=0,0,(N57-K57)/K57*100)</f>
        <v>-9.0271427638179258</v>
      </c>
      <c r="P57" s="19"/>
    </row>
    <row r="58" spans="1:23" ht="15.75" customHeight="1">
      <c r="A58" s="114" t="s">
        <v>39</v>
      </c>
      <c r="B58" s="114"/>
      <c r="C58" s="114"/>
      <c r="D58" s="12"/>
      <c r="E58" s="12"/>
      <c r="F58" s="12"/>
      <c r="G58" s="12"/>
      <c r="H58" s="12"/>
      <c r="I58" s="12"/>
      <c r="J58" s="12"/>
      <c r="K58" s="14"/>
      <c r="L58" s="14"/>
      <c r="M58" s="14"/>
      <c r="N58" s="14"/>
      <c r="O58" s="21"/>
      <c r="P58" s="14"/>
    </row>
    <row r="59" spans="1:23" s="20" customFormat="1" ht="15.75" customHeight="1">
      <c r="A59" s="98" t="s">
        <v>40</v>
      </c>
      <c r="B59" s="98"/>
      <c r="C59" s="98"/>
      <c r="D59" s="15"/>
      <c r="E59" s="16"/>
      <c r="F59" s="16"/>
      <c r="G59" s="21"/>
      <c r="H59" s="18"/>
      <c r="I59" s="18"/>
      <c r="J59" s="18">
        <f>J57-J58</f>
        <v>7383453.6411111113</v>
      </c>
      <c r="K59" s="18">
        <f>K57-K58</f>
        <v>635057.00222222239</v>
      </c>
      <c r="L59" s="18">
        <f>L57-L58</f>
        <v>5040741.1000000006</v>
      </c>
      <c r="M59" s="18"/>
      <c r="N59" s="18">
        <f>N57-N58</f>
        <v>577729.5</v>
      </c>
      <c r="O59" s="18">
        <f t="shared" ref="O59" si="16">IF(K59=0,0,(N59-K59)/K59*100)</f>
        <v>-9.0271427638179258</v>
      </c>
      <c r="P59" s="19"/>
      <c r="W59" s="2"/>
    </row>
    <row r="60" spans="1:23" ht="15.75" customHeight="1">
      <c r="A60" s="92" t="str">
        <f>'[1]3-1-1现金'!A29:D29</f>
        <v>被评估单位（或者产权持有单位）填表人：</v>
      </c>
      <c r="B60" s="93"/>
      <c r="C60" s="93"/>
      <c r="D60" s="93"/>
      <c r="E60" s="22"/>
      <c r="F60" s="22"/>
      <c r="G60" s="22">
        <f>SUM(G7:G59)</f>
        <v>6471.5</v>
      </c>
      <c r="H60" s="22"/>
      <c r="I60" s="95"/>
      <c r="J60" s="95"/>
      <c r="K60" s="95"/>
      <c r="L60" s="95"/>
      <c r="M60" s="95"/>
      <c r="N60" s="95"/>
      <c r="O60" s="95"/>
      <c r="P60" s="95"/>
    </row>
    <row r="61" spans="1:23" s="20" customFormat="1" ht="15.75" customHeight="1">
      <c r="A61" s="23" t="s">
        <v>128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W61" s="2"/>
    </row>
    <row r="62" spans="1:23" s="22" customFormat="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23" s="22" customFormat="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</sheetData>
  <mergeCells count="22">
    <mergeCell ref="O5:O6"/>
    <mergeCell ref="A57:C57"/>
    <mergeCell ref="A58:C58"/>
    <mergeCell ref="A59:C59"/>
    <mergeCell ref="A60:D60"/>
    <mergeCell ref="I60:P60"/>
    <mergeCell ref="A1:P1"/>
    <mergeCell ref="A2:P2"/>
    <mergeCell ref="N3:P3"/>
    <mergeCell ref="M4:P4"/>
    <mergeCell ref="A5:A6"/>
    <mergeCell ref="B5:B6"/>
    <mergeCell ref="C5:C6"/>
    <mergeCell ref="D5:D6"/>
    <mergeCell ref="E5:E6"/>
    <mergeCell ref="F5:F6"/>
    <mergeCell ref="P5:P6"/>
    <mergeCell ref="G5:G6"/>
    <mergeCell ref="H5:H6"/>
    <mergeCell ref="I5:I6"/>
    <mergeCell ref="J5:K5"/>
    <mergeCell ref="L5:N5"/>
  </mergeCells>
  <phoneticPr fontId="4" type="noConversion"/>
  <printOptions horizontalCentered="1"/>
  <pageMargins left="0.35416666666666702" right="0.35416666666666702" top="0.86527777777777803" bottom="0.86527777777777803" header="1.0625" footer="0.51180555555555596"/>
  <pageSetup paperSize="9" fitToHeight="0" orientation="landscape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3-9-2原材料</vt:lpstr>
      <vt:lpstr>4-6-4机器设备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李莉萍</dc:creator>
  <cp:lastModifiedBy>PC</cp:lastModifiedBy>
  <cp:lastPrinted>2019-12-17T03:28:26Z</cp:lastPrinted>
  <dcterms:created xsi:type="dcterms:W3CDTF">2019-10-24T09:04:35Z</dcterms:created>
  <dcterms:modified xsi:type="dcterms:W3CDTF">2019-12-23T09:27:33Z</dcterms:modified>
</cp:coreProperties>
</file>